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52" yWindow="-132" windowWidth="7704" windowHeight="8700"/>
  </bookViews>
  <sheets>
    <sheet name="_MŠ" sheetId="1" r:id="rId1"/>
    <sheet name="ZŠ HČ" sheetId="3" r:id="rId2"/>
    <sheet name="ZŠ DČ" sheetId="4" r:id="rId3"/>
    <sheet name="ZŠ Hor N" sheetId="10" r:id="rId4"/>
    <sheet name="ZŠ Hor V" sheetId="8" r:id="rId5"/>
    <sheet name="ZŠ Nov N" sheetId="5" r:id="rId6"/>
    <sheet name="ZŠ Nov V" sheetId="6" r:id="rId7"/>
  </sheets>
  <definedNames>
    <definedName name="_xlnm.Print_Titles" localSheetId="0">_MŠ!$1:$2</definedName>
    <definedName name="_xlnm.Print_Titles" localSheetId="2">'ZŠ DČ'!$1:$3</definedName>
    <definedName name="_xlnm.Print_Titles" localSheetId="1">'ZŠ HČ'!$1:$3</definedName>
    <definedName name="_xlnm.Print_Titles" localSheetId="3">'ZŠ Hor N'!$1:$5</definedName>
    <definedName name="_xlnm.Print_Titles" localSheetId="4">'ZŠ Hor V'!$1:$5</definedName>
    <definedName name="_xlnm.Print_Titles" localSheetId="5">'ZŠ Nov N'!$1:$5</definedName>
    <definedName name="_xlnm.Print_Titles" localSheetId="6">'ZŠ Nov V'!$1:$5</definedName>
    <definedName name="_xlnm.Print_Area" localSheetId="0">_MŠ!$A$1:$L$61</definedName>
    <definedName name="_xlnm.Print_Area" localSheetId="2">'ZŠ DČ'!$A$1:$G$66</definedName>
    <definedName name="_xlnm.Print_Area" localSheetId="1">'ZŠ HČ'!$A$1:$F$66</definedName>
    <definedName name="_xlnm.Print_Area" localSheetId="3">'ZŠ Hor N'!$A$1:$H$84</definedName>
    <definedName name="_xlnm.Print_Area" localSheetId="4">'ZŠ Hor V'!$A$1:$G$32</definedName>
    <definedName name="_xlnm.Print_Area" localSheetId="5">'ZŠ Nov N'!$A$1:$H$69</definedName>
    <definedName name="_xlnm.Print_Area" localSheetId="6">'ZŠ Nov V'!$A$1:$G$31</definedName>
  </definedNames>
  <calcPr calcId="144525"/>
</workbook>
</file>

<file path=xl/calcChain.xml><?xml version="1.0" encoding="utf-8"?>
<calcChain xmlns="http://schemas.openxmlformats.org/spreadsheetml/2006/main">
  <c r="H15" i="10" l="1"/>
  <c r="G30" i="6" l="1"/>
  <c r="H64" i="5"/>
  <c r="H49" i="5"/>
  <c r="H56" i="5"/>
  <c r="H45" i="5"/>
  <c r="G26" i="6"/>
  <c r="G17" i="5"/>
  <c r="F54" i="3"/>
  <c r="H27" i="8" l="1"/>
  <c r="H60" i="10"/>
  <c r="H59" i="10"/>
  <c r="H54" i="10"/>
  <c r="H14" i="10"/>
  <c r="G26" i="8"/>
  <c r="G15" i="8"/>
  <c r="G61" i="10"/>
  <c r="G60" i="10"/>
  <c r="G59" i="10"/>
  <c r="G54" i="10"/>
  <c r="G56" i="10"/>
  <c r="G52" i="10"/>
  <c r="G47" i="10"/>
  <c r="G21" i="10"/>
  <c r="G18" i="10"/>
  <c r="D60" i="3" l="1"/>
  <c r="G61" i="5" l="1"/>
  <c r="H30" i="5" l="1"/>
  <c r="G17" i="6"/>
  <c r="G56" i="5"/>
  <c r="F56" i="5"/>
  <c r="G64" i="10"/>
  <c r="F7" i="5" l="1"/>
  <c r="E28" i="6"/>
  <c r="F24" i="6"/>
  <c r="G24" i="6"/>
  <c r="E24" i="6"/>
  <c r="F17" i="6"/>
  <c r="E17" i="6"/>
  <c r="F6" i="6"/>
  <c r="F28" i="6" s="1"/>
  <c r="G6" i="6"/>
  <c r="E6" i="6"/>
  <c r="E16" i="6"/>
  <c r="E18" i="5"/>
  <c r="H65" i="5"/>
  <c r="F65" i="5"/>
  <c r="G65" i="5"/>
  <c r="E65" i="5"/>
  <c r="F61" i="5"/>
  <c r="E61" i="5"/>
  <c r="F54" i="5"/>
  <c r="H54" i="5"/>
  <c r="G54" i="5"/>
  <c r="E54" i="5"/>
  <c r="F51" i="5"/>
  <c r="H51" i="5"/>
  <c r="G51" i="5"/>
  <c r="E51" i="5"/>
  <c r="F45" i="5"/>
  <c r="G45" i="5"/>
  <c r="E45" i="5"/>
  <c r="F30" i="5"/>
  <c r="G30" i="5"/>
  <c r="E30" i="5"/>
  <c r="E69" i="5" s="1"/>
  <c r="H23" i="5"/>
  <c r="F23" i="5"/>
  <c r="G23" i="5"/>
  <c r="E23" i="5"/>
  <c r="H18" i="5"/>
  <c r="F18" i="5"/>
  <c r="G18" i="5"/>
  <c r="H7" i="5"/>
  <c r="F69" i="5"/>
  <c r="G7" i="5"/>
  <c r="E7" i="5"/>
  <c r="E44" i="5"/>
  <c r="E17" i="5"/>
  <c r="E15" i="5"/>
  <c r="G23" i="8"/>
  <c r="G27" i="8" s="1"/>
  <c r="G53" i="10"/>
  <c r="F23" i="8"/>
  <c r="F6" i="8"/>
  <c r="F27" i="8" s="1"/>
  <c r="G6" i="8"/>
  <c r="E27" i="8"/>
  <c r="E23" i="8"/>
  <c r="E6" i="8"/>
  <c r="E26" i="8"/>
  <c r="E15" i="8"/>
  <c r="F62" i="10"/>
  <c r="E18" i="10"/>
  <c r="E21" i="10"/>
  <c r="E46" i="10"/>
  <c r="E56" i="10"/>
  <c r="E53" i="10" s="1"/>
  <c r="E61" i="10"/>
  <c r="H80" i="10"/>
  <c r="H71" i="10"/>
  <c r="H64" i="10"/>
  <c r="H62" i="10"/>
  <c r="H58" i="10"/>
  <c r="H53" i="10"/>
  <c r="H34" i="10"/>
  <c r="H27" i="10"/>
  <c r="H22" i="10"/>
  <c r="H7" i="10"/>
  <c r="F80" i="10"/>
  <c r="G80" i="10"/>
  <c r="E80" i="10"/>
  <c r="F71" i="10"/>
  <c r="G71" i="10"/>
  <c r="E71" i="10"/>
  <c r="F64" i="10"/>
  <c r="E64" i="10"/>
  <c r="G62" i="10"/>
  <c r="E62" i="10"/>
  <c r="F58" i="10"/>
  <c r="G58" i="10"/>
  <c r="E58" i="10"/>
  <c r="F53" i="10"/>
  <c r="F34" i="10"/>
  <c r="G34" i="10"/>
  <c r="E34" i="10"/>
  <c r="F27" i="10"/>
  <c r="G27" i="10"/>
  <c r="E27" i="10"/>
  <c r="F22" i="10"/>
  <c r="G22" i="10"/>
  <c r="E22" i="10"/>
  <c r="F7" i="10"/>
  <c r="G7" i="10"/>
  <c r="E7" i="10"/>
  <c r="F35" i="4"/>
  <c r="E35" i="4"/>
  <c r="D35" i="4"/>
  <c r="C35" i="4"/>
  <c r="G69" i="5" l="1"/>
  <c r="H84" i="10"/>
  <c r="G29" i="8" s="1"/>
  <c r="H69" i="5"/>
  <c r="G28" i="6"/>
  <c r="E84" i="10"/>
  <c r="G84" i="10"/>
  <c r="G28" i="8" s="1"/>
  <c r="G29" i="6" l="1"/>
  <c r="D58" i="3"/>
  <c r="F33" i="1" l="1"/>
  <c r="H52" i="1"/>
  <c r="H6" i="8"/>
  <c r="L52" i="1"/>
  <c r="L57" i="1" s="1"/>
  <c r="J52" i="1"/>
  <c r="J57" i="1" s="1"/>
  <c r="D52" i="1"/>
  <c r="F52" i="1"/>
  <c r="F57" i="1" s="1"/>
  <c r="L33" i="1"/>
  <c r="K33" i="1"/>
  <c r="J33" i="1"/>
  <c r="I33" i="1"/>
  <c r="H33" i="1"/>
  <c r="G33" i="1"/>
  <c r="E33" i="1"/>
  <c r="D33" i="1"/>
  <c r="C33" i="1"/>
  <c r="F84" i="10"/>
  <c r="K52" i="1"/>
  <c r="I52" i="1"/>
  <c r="I57" i="1" s="1"/>
  <c r="G52" i="1"/>
  <c r="G57" i="1" s="1"/>
  <c r="G58" i="1" s="1"/>
  <c r="G61" i="1" s="1"/>
  <c r="E52" i="1"/>
  <c r="E57" i="1" s="1"/>
  <c r="E58" i="1" s="1"/>
  <c r="E61" i="1" s="1"/>
  <c r="C52" i="1"/>
  <c r="F58" i="3"/>
  <c r="H20" i="8"/>
  <c r="H61" i="5"/>
  <c r="K57" i="1"/>
  <c r="K58" i="1" s="1"/>
  <c r="K61" i="1" s="1"/>
  <c r="C57" i="1"/>
  <c r="E36" i="3"/>
  <c r="E58" i="3"/>
  <c r="E62" i="3" s="1"/>
  <c r="C36" i="3"/>
  <c r="C58" i="3"/>
  <c r="C62" i="3" s="1"/>
  <c r="C62" i="4"/>
  <c r="E62" i="4"/>
  <c r="F62" i="4"/>
  <c r="D62" i="4"/>
  <c r="D62" i="3"/>
  <c r="D57" i="1"/>
  <c r="H57" i="1"/>
  <c r="D36" i="3"/>
  <c r="F36" i="3"/>
  <c r="F62" i="3" l="1"/>
  <c r="F63" i="3" s="1"/>
  <c r="F66" i="3" s="1"/>
  <c r="F58" i="1"/>
  <c r="F61" i="1" s="1"/>
  <c r="F29" i="6"/>
  <c r="E63" i="4"/>
  <c r="E66" i="4" s="1"/>
  <c r="C63" i="4"/>
  <c r="C66" i="4" s="1"/>
  <c r="I58" i="1"/>
  <c r="I61" i="1" s="1"/>
  <c r="C58" i="1"/>
  <c r="C61" i="1" s="1"/>
  <c r="L58" i="1"/>
  <c r="L61" i="1" s="1"/>
  <c r="D58" i="1"/>
  <c r="D61" i="1" s="1"/>
  <c r="G30" i="8"/>
  <c r="H58" i="1"/>
  <c r="H61" i="1" s="1"/>
  <c r="F28" i="8"/>
  <c r="D63" i="4"/>
  <c r="D66" i="4" s="1"/>
  <c r="C63" i="3"/>
  <c r="C66" i="3" s="1"/>
  <c r="E63" i="3"/>
  <c r="E66" i="3" s="1"/>
  <c r="D63" i="3"/>
  <c r="D66" i="3" s="1"/>
  <c r="G31" i="6"/>
  <c r="F63" i="4"/>
  <c r="F66" i="4" s="1"/>
  <c r="J58" i="1"/>
  <c r="J61" i="1" s="1"/>
</calcChain>
</file>

<file path=xl/sharedStrings.xml><?xml version="1.0" encoding="utf-8"?>
<sst xmlns="http://schemas.openxmlformats.org/spreadsheetml/2006/main" count="504" uniqueCount="228">
  <si>
    <t>NÁKLADY</t>
  </si>
  <si>
    <t>MŠ Měřičkova</t>
  </si>
  <si>
    <t>MŠ Novoměstská</t>
  </si>
  <si>
    <t>MŠ Kárníkova</t>
  </si>
  <si>
    <t>MŠ Tumaňanova</t>
  </si>
  <si>
    <t>MŠ Škrétova</t>
  </si>
  <si>
    <t>účet</t>
  </si>
  <si>
    <t>název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</si>
  <si>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</si>
  <si>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</si>
  <si>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</si>
  <si>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</si>
  <si>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</si>
  <si>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</si>
  <si>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</si>
  <si>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</si>
  <si>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Úroky</t>
  </si>
  <si>
    <t>Dary</t>
  </si>
  <si>
    <t>Manka a škody</t>
  </si>
  <si>
    <t>Jiné ost. náklady</t>
  </si>
  <si>
    <t>Odpisy majetku</t>
  </si>
  <si>
    <t>Tvorba zák.opr. položek</t>
  </si>
  <si>
    <t>Náklady celkem :</t>
  </si>
  <si>
    <t>VÝNOSY</t>
  </si>
  <si>
    <t>Tržby z prodeje služeb</t>
  </si>
  <si>
    <t>Výnosy celkem :</t>
  </si>
  <si>
    <t>Daň z příjmu</t>
  </si>
  <si>
    <t>ZŠ Novoměstská</t>
  </si>
  <si>
    <t>ZŠ Horácké nám.</t>
  </si>
  <si>
    <t>Skutečnost</t>
  </si>
  <si>
    <t>Spotřeba ostatních dodávek</t>
  </si>
  <si>
    <t>Výsledek hospod.před zdaněním</t>
  </si>
  <si>
    <t>Výsledek hospod. po zdanění</t>
  </si>
  <si>
    <t>Jiné ostatní výnosy</t>
  </si>
  <si>
    <t>Zákonné sociál. pojištění</t>
  </si>
  <si>
    <t>Zákonné sociální náklady</t>
  </si>
  <si>
    <t>Ostatní sociální náklady</t>
  </si>
  <si>
    <t>Smluvní pok. a úroky z prodl.</t>
  </si>
  <si>
    <t>Dodat. odvody daně z příj.</t>
  </si>
  <si>
    <t>Plán</t>
  </si>
  <si>
    <t>(hlavní činnost)</t>
  </si>
  <si>
    <t>(doplňková činnost)</t>
  </si>
  <si>
    <t>Změna stavu výrobků</t>
  </si>
  <si>
    <t>NÁKLADY  -  hlavní činnost (v tis. Kč)</t>
  </si>
  <si>
    <t>Název příspěvkové organizace:</t>
  </si>
  <si>
    <t>číslo synt. účtu</t>
  </si>
  <si>
    <t>Náklady hrazené z příspěvku MČ a z výnosů PO</t>
  </si>
  <si>
    <t>náklady hrazené z příspěvku Jmk</t>
  </si>
  <si>
    <t>sl. 1</t>
  </si>
  <si>
    <t>sl. 2</t>
  </si>
  <si>
    <t>sl. 3</t>
  </si>
  <si>
    <t>z toho:</t>
  </si>
  <si>
    <t>spotřeba potravin</t>
  </si>
  <si>
    <t>kancelářské potřeby</t>
  </si>
  <si>
    <t>hygienické potřeby</t>
  </si>
  <si>
    <t>čistící prostředky</t>
  </si>
  <si>
    <t>učebnice, školní potřeby</t>
  </si>
  <si>
    <t>DDHM</t>
  </si>
  <si>
    <t>ostatní</t>
  </si>
  <si>
    <t>elektřina</t>
  </si>
  <si>
    <t>voda</t>
  </si>
  <si>
    <t>plyn</t>
  </si>
  <si>
    <t>pára</t>
  </si>
  <si>
    <t>opravy strojů a zařízení</t>
  </si>
  <si>
    <t>stavební opravy</t>
  </si>
  <si>
    <t>udržovací práce</t>
  </si>
  <si>
    <t>malování</t>
  </si>
  <si>
    <t>ostatní opravy</t>
  </si>
  <si>
    <t>telefon</t>
  </si>
  <si>
    <t>zpracování mezd</t>
  </si>
  <si>
    <t>odpady</t>
  </si>
  <si>
    <t>údržba a aktual. SW</t>
  </si>
  <si>
    <t>úklidové služby, zeleň</t>
  </si>
  <si>
    <t>internet, rozhlas, TV</t>
  </si>
  <si>
    <t>hrubé mzdy</t>
  </si>
  <si>
    <t>hrubé mzdy-dohody</t>
  </si>
  <si>
    <t>Zák. sociální pojištění</t>
  </si>
  <si>
    <t>zdravotní pojištění</t>
  </si>
  <si>
    <t>sociální pojištění</t>
  </si>
  <si>
    <t>Ostatní sociální pojištění</t>
  </si>
  <si>
    <t>zákonné pojištění úrazu</t>
  </si>
  <si>
    <t>příděl do FKSP</t>
  </si>
  <si>
    <t>náklady na peněžní služby</t>
  </si>
  <si>
    <t>pojištění osob a majetku</t>
  </si>
  <si>
    <t>odvod za nesplnění ZPS</t>
  </si>
  <si>
    <t>Náklady celkem</t>
  </si>
  <si>
    <t>VÝNOSY  -  hlavní činnost (v tis. Kč)</t>
  </si>
  <si>
    <t>Název přísp. organizace: ZŠ Novoměstská</t>
  </si>
  <si>
    <t>tržby za služby</t>
  </si>
  <si>
    <t>tržby za stravování žáků</t>
  </si>
  <si>
    <t>tržba za neodebrané obědy</t>
  </si>
  <si>
    <t>školné ŠD</t>
  </si>
  <si>
    <t>věcné náklady fakturované</t>
  </si>
  <si>
    <t>Použití fondů</t>
  </si>
  <si>
    <t>Příspěvky a dotace na provoz</t>
  </si>
  <si>
    <t>příspěvek z MČ</t>
  </si>
  <si>
    <t>Výnosy celkem</t>
  </si>
  <si>
    <t>Výsledek hospodaření - prostředky MČ</t>
  </si>
  <si>
    <t>Celkový výsledek hospodaření</t>
  </si>
  <si>
    <t>ZŠ Horácké nám. 13</t>
  </si>
  <si>
    <t>materiál opravy</t>
  </si>
  <si>
    <t>opravy učebních pomůcek</t>
  </si>
  <si>
    <t>dopravné</t>
  </si>
  <si>
    <t>poraden.a konzul.činnost</t>
  </si>
  <si>
    <t>inženýrská činnost, revize</t>
  </si>
  <si>
    <t>Název přísp. organizace: ZŠ Horácké nám. 13</t>
  </si>
  <si>
    <t>věcné a osobní náklady fakturované</t>
  </si>
  <si>
    <t>Změna stavu zásob výrobků</t>
  </si>
  <si>
    <t>tržby - dospělí</t>
  </si>
  <si>
    <t>tržby - cizí strávníci</t>
  </si>
  <si>
    <t>příděl do FKSP a FO</t>
  </si>
  <si>
    <t>servis kopírovací stroje</t>
  </si>
  <si>
    <t xml:space="preserve">Smluvní pokuty a úroky </t>
  </si>
  <si>
    <t>vzdělávání, semináře</t>
  </si>
  <si>
    <t>tržba za nepovinné předměty (zájmové č.)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</si>
  <si>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</si>
  <si>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</si>
  <si>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</si>
  <si>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</si>
  <si>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</si>
  <si>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Změna stavu nedokončené výroby</t>
  </si>
  <si>
    <t>Změna stavu polotovarů</t>
  </si>
  <si>
    <t>Smluvní pokuty a úroky z prodlení</t>
  </si>
  <si>
    <t>Jiné pokuty a penále</t>
  </si>
  <si>
    <t>Výnosy z odepsaných pohledávek</t>
  </si>
  <si>
    <t>Výnosy z prodeje materiálu</t>
  </si>
  <si>
    <t>Výnosy z prodeje dlouh.nehm.majetku</t>
  </si>
  <si>
    <t>Výnosy z prodeje dlouh.hmot.majetku</t>
  </si>
  <si>
    <t>Čerpání fondů</t>
  </si>
  <si>
    <t>Ostatní výnosy z činností</t>
  </si>
  <si>
    <t xml:space="preserve"> - dotace ze SR ČR</t>
  </si>
  <si>
    <t>Ostatní finanční výnosy</t>
  </si>
  <si>
    <t xml:space="preserve">Přehled nákladů a výnosů školských příspěvkových organizací </t>
  </si>
  <si>
    <t>Jiné sociál. pojištění</t>
  </si>
  <si>
    <t>Jiné sociální náklady</t>
  </si>
  <si>
    <t>Jiné daně a poplatky</t>
  </si>
  <si>
    <t>Tvorba fondů</t>
  </si>
  <si>
    <t>Odpisy dlouhodobého majetku</t>
  </si>
  <si>
    <t>Tvorba a zúčtování rezerv</t>
  </si>
  <si>
    <t>Tvorba a zúčtování opravných položek</t>
  </si>
  <si>
    <t>Náklady z odepsaných pohledávek</t>
  </si>
  <si>
    <t>Ostatní náklady z činností</t>
  </si>
  <si>
    <t>Ostatní finanční náklady</t>
  </si>
  <si>
    <t>poštovné</t>
  </si>
  <si>
    <t>Příspěvek na provoz z MČ</t>
  </si>
  <si>
    <t>Příspěvek ze státního rozpočtu</t>
  </si>
  <si>
    <t>Výsledek hospodaření - prostředky státního rozpočtu</t>
  </si>
  <si>
    <t>Zůstat. cena prodan. majetku</t>
  </si>
  <si>
    <t>Tvroba a zúčtování rezerv</t>
  </si>
  <si>
    <t>Tvorba a zúčtování oprav.položek</t>
  </si>
  <si>
    <t>Ostatní náklady z činnosti</t>
  </si>
  <si>
    <t>Výnosy z prodeje vl.výrobků</t>
  </si>
  <si>
    <t>Výnosy z prodeje majetku</t>
  </si>
  <si>
    <t>Ostatní výnosy z činnosti</t>
  </si>
  <si>
    <t>Výnosy z nároků z toho:</t>
  </si>
  <si>
    <t xml:space="preserve"> - ostatní dotace</t>
  </si>
  <si>
    <t xml:space="preserve"> - dotace z rozpočtu MČ</t>
  </si>
  <si>
    <t>pojištění majetku a rizik</t>
  </si>
  <si>
    <t>výnosy z LVK a ŠvP</t>
  </si>
  <si>
    <t>náklady na školní akce</t>
  </si>
  <si>
    <t>pojistné</t>
  </si>
  <si>
    <t>hrubé mzdy ostatní</t>
  </si>
  <si>
    <t>Školné družina</t>
  </si>
  <si>
    <t>příspěvek ze SR ČR</t>
  </si>
  <si>
    <t>ostatní (plavání)</t>
  </si>
  <si>
    <t>Výsledek hospodaření - prostředky SR ČR</t>
  </si>
  <si>
    <t>pohonné hmoty</t>
  </si>
  <si>
    <t>tržba za služby</t>
  </si>
  <si>
    <t>za učebnice od žáků</t>
  </si>
  <si>
    <t>projekt Otevřená škola</t>
  </si>
  <si>
    <t>ostatní (Otevřená škola, plavání)</t>
  </si>
  <si>
    <t>zákon.pojištění pracov.úrazů</t>
  </si>
  <si>
    <t>výnosy ze spotřeby l.NH-energie</t>
  </si>
  <si>
    <t>výnosy ze spotřeby bytu</t>
  </si>
  <si>
    <t>ŠD</t>
  </si>
  <si>
    <t>zájmové útvary</t>
  </si>
  <si>
    <t>Spotřeba energií</t>
  </si>
  <si>
    <t>knihy, uč.pomůcky</t>
  </si>
  <si>
    <t>předplatné</t>
  </si>
  <si>
    <t>hrubé mzdy-neped.pracovníci</t>
  </si>
  <si>
    <t>ostatní (materiál pro opravy,oděvy)</t>
  </si>
  <si>
    <t>revize, servis</t>
  </si>
  <si>
    <t>nákup DDNHM</t>
  </si>
  <si>
    <t>hrubé mzdy-ostatní</t>
  </si>
  <si>
    <t xml:space="preserve"> - ostatní dotace z MMB</t>
  </si>
  <si>
    <t>672.1x</t>
  </si>
  <si>
    <t>672.10</t>
  </si>
  <si>
    <t>672.5x</t>
  </si>
  <si>
    <t>školní družina</t>
  </si>
  <si>
    <t>předplatné novin a časopisů</t>
  </si>
  <si>
    <t>nákup stravenek</t>
  </si>
  <si>
    <t>semináře</t>
  </si>
  <si>
    <t>ostatní- čipy</t>
  </si>
  <si>
    <t>z dotace EU peníze školám</t>
  </si>
  <si>
    <t>Kurzové ztráty</t>
  </si>
  <si>
    <t>nákup DDNM</t>
  </si>
  <si>
    <t>Otevřená škola ZP a SP</t>
  </si>
  <si>
    <t>dohody</t>
  </si>
  <si>
    <t>Náklady z DDM</t>
  </si>
  <si>
    <t>skutečnost 2011 v Kč</t>
  </si>
  <si>
    <t>rozpočet 2012 v tis. Kč</t>
  </si>
  <si>
    <t xml:space="preserve">ostatní </t>
  </si>
  <si>
    <t>bankovní poplatky</t>
  </si>
  <si>
    <t>nájemné</t>
  </si>
  <si>
    <t>Plnění finančního plánu 2012</t>
  </si>
  <si>
    <t>Náklady na DDHM</t>
  </si>
  <si>
    <t>(hlavní činnost a doplňková činnost)</t>
  </si>
  <si>
    <t>příloha č. 3</t>
  </si>
  <si>
    <t xml:space="preserve"> - dotace z rozpočtu MČ (nábytek)</t>
  </si>
  <si>
    <t>preventivní prohlídky zaměstnanců</t>
  </si>
  <si>
    <t>příspěvek na závodní stravování</t>
  </si>
  <si>
    <t>teplo</t>
  </si>
  <si>
    <t>semináře a školení</t>
  </si>
  <si>
    <t>preventivní prohlídky, ochr.pomůc.</t>
  </si>
  <si>
    <t>Přehled nákladů a výnosů školských příspěvkových organizací k 31. 12. 2012 (v tis. Kč)</t>
  </si>
  <si>
    <t>k 31. 12. 2012 (v tis. Kč)</t>
  </si>
  <si>
    <t>Přehled nákladů a výnosů školských příspěvkových organizací k           31. 12. 2012 (v tis. Kč)</t>
  </si>
  <si>
    <t>skutečnost k 31. 12. 2012 v Kč</t>
  </si>
  <si>
    <t>skutečnost k 31. 12. v Kč</t>
  </si>
  <si>
    <t>materiál (kroužky, kopírka,SRPŠ)</t>
  </si>
  <si>
    <t>plavání</t>
  </si>
  <si>
    <t>pojištění majetku a dalších rizik</t>
  </si>
  <si>
    <t>Náklady z odeps.pohledávek</t>
  </si>
  <si>
    <t xml:space="preserve"> plavání</t>
  </si>
  <si>
    <t>příloha č. 6</t>
  </si>
  <si>
    <t>příloha č. 7</t>
  </si>
  <si>
    <t>příloha  č.14</t>
  </si>
  <si>
    <t>příloha č.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</si>
</sst>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Fill="1" applyBorder="1" applyAlignment="1">
      <alignment horizontal="centerContinuous"/>
    </xf>
    <xf numFmtId="4" fontId="2" fillId="2" borderId="0" xfId="0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7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3" fillId="0" borderId="20" xfId="0" applyFont="1" applyBorder="1"/>
    <xf numFmtId="0" fontId="2" fillId="0" borderId="21" xfId="0" applyFont="1" applyBorder="1"/>
    <xf numFmtId="3" fontId="3" fillId="0" borderId="22" xfId="0" applyNumberFormat="1" applyFont="1" applyBorder="1"/>
    <xf numFmtId="0" fontId="2" fillId="0" borderId="7" xfId="0" applyFont="1" applyBorder="1" applyAlignment="1">
      <alignment horizontal="center"/>
    </xf>
    <xf numFmtId="3" fontId="2" fillId="0" borderId="6" xfId="0" applyNumberFormat="1" applyFont="1" applyBorder="1"/>
    <xf numFmtId="4" fontId="2" fillId="0" borderId="23" xfId="0" applyNumberFormat="1" applyFont="1" applyBorder="1"/>
    <xf numFmtId="3" fontId="2" fillId="0" borderId="11" xfId="0" applyNumberFormat="1" applyFont="1" applyBorder="1"/>
    <xf numFmtId="4" fontId="2" fillId="0" borderId="15" xfId="0" applyNumberFormat="1" applyFont="1" applyBorder="1"/>
    <xf numFmtId="3" fontId="3" fillId="0" borderId="12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3" fillId="0" borderId="20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4" xfId="0" applyFont="1" applyBorder="1"/>
    <xf numFmtId="0" fontId="3" fillId="0" borderId="17" xfId="0" applyFont="1" applyBorder="1"/>
    <xf numFmtId="3" fontId="3" fillId="0" borderId="25" xfId="0" applyNumberFormat="1" applyFont="1" applyBorder="1"/>
    <xf numFmtId="3" fontId="6" fillId="0" borderId="6" xfId="0" applyNumberFormat="1" applyFont="1" applyBorder="1"/>
    <xf numFmtId="3" fontId="6" fillId="0" borderId="11" xfId="0" applyNumberFormat="1" applyFont="1" applyBorder="1"/>
    <xf numFmtId="3" fontId="3" fillId="0" borderId="4" xfId="0" applyNumberFormat="1" applyFont="1" applyBorder="1"/>
    <xf numFmtId="0" fontId="2" fillId="0" borderId="24" xfId="0" applyFont="1" applyBorder="1"/>
    <xf numFmtId="3" fontId="2" fillId="0" borderId="3" xfId="0" applyNumberFormat="1" applyFont="1" applyBorder="1"/>
    <xf numFmtId="0" fontId="3" fillId="0" borderId="26" xfId="0" applyFont="1" applyBorder="1" applyAlignme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/>
    <xf numFmtId="3" fontId="2" fillId="0" borderId="27" xfId="0" applyNumberFormat="1" applyFont="1" applyBorder="1"/>
    <xf numFmtId="3" fontId="3" fillId="0" borderId="28" xfId="0" applyNumberFormat="1" applyFont="1" applyBorder="1"/>
    <xf numFmtId="4" fontId="2" fillId="0" borderId="29" xfId="0" applyNumberFormat="1" applyFont="1" applyBorder="1"/>
    <xf numFmtId="3" fontId="3" fillId="0" borderId="30" xfId="0" applyNumberFormat="1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4" fontId="8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5" fillId="0" borderId="32" xfId="0" applyFont="1" applyBorder="1" applyAlignment="1">
      <alignment horizontal="centerContinuous"/>
    </xf>
    <xf numFmtId="0" fontId="2" fillId="0" borderId="32" xfId="0" applyFont="1" applyBorder="1" applyAlignment="1">
      <alignment horizontal="center"/>
    </xf>
    <xf numFmtId="4" fontId="3" fillId="0" borderId="3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Continuous"/>
    </xf>
    <xf numFmtId="0" fontId="9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Continuous"/>
    </xf>
    <xf numFmtId="0" fontId="2" fillId="0" borderId="35" xfId="0" applyFont="1" applyBorder="1" applyAlignment="1">
      <alignment horizontal="centerContinuous"/>
    </xf>
    <xf numFmtId="0" fontId="2" fillId="0" borderId="35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Continuous" wrapText="1"/>
    </xf>
    <xf numFmtId="4" fontId="3" fillId="0" borderId="3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37" xfId="0" applyFont="1" applyBorder="1"/>
    <xf numFmtId="4" fontId="8" fillId="0" borderId="37" xfId="0" applyNumberFormat="1" applyFont="1" applyBorder="1"/>
    <xf numFmtId="3" fontId="8" fillId="0" borderId="37" xfId="0" applyNumberFormat="1" applyFont="1" applyBorder="1"/>
    <xf numFmtId="4" fontId="8" fillId="0" borderId="29" xfId="0" applyNumberFormat="1" applyFont="1" applyBorder="1"/>
    <xf numFmtId="0" fontId="8" fillId="0" borderId="38" xfId="0" applyFont="1" applyBorder="1"/>
    <xf numFmtId="4" fontId="2" fillId="0" borderId="38" xfId="0" applyNumberFormat="1" applyFont="1" applyBorder="1"/>
    <xf numFmtId="3" fontId="2" fillId="0" borderId="38" xfId="0" applyNumberFormat="1" applyFont="1" applyBorder="1"/>
    <xf numFmtId="4" fontId="2" fillId="0" borderId="5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39" xfId="0" applyFont="1" applyBorder="1"/>
    <xf numFmtId="4" fontId="2" fillId="0" borderId="39" xfId="0" applyNumberFormat="1" applyFont="1" applyBorder="1"/>
    <xf numFmtId="3" fontId="2" fillId="0" borderId="39" xfId="0" applyNumberFormat="1" applyFont="1" applyBorder="1"/>
    <xf numFmtId="0" fontId="8" fillId="0" borderId="40" xfId="0" applyFont="1" applyBorder="1"/>
    <xf numFmtId="4" fontId="2" fillId="0" borderId="40" xfId="0" applyNumberFormat="1" applyFont="1" applyBorder="1"/>
    <xf numFmtId="3" fontId="2" fillId="0" borderId="40" xfId="0" applyNumberFormat="1" applyFont="1" applyBorder="1"/>
    <xf numFmtId="3" fontId="8" fillId="0" borderId="29" xfId="0" applyNumberFormat="1" applyFont="1" applyBorder="1"/>
    <xf numFmtId="3" fontId="8" fillId="0" borderId="15" xfId="0" applyNumberFormat="1" applyFont="1" applyBorder="1"/>
    <xf numFmtId="3" fontId="8" fillId="0" borderId="5" xfId="0" applyNumberFormat="1" applyFont="1" applyBorder="1"/>
    <xf numFmtId="3" fontId="8" fillId="0" borderId="23" xfId="0" applyNumberFormat="1" applyFont="1" applyBorder="1"/>
    <xf numFmtId="0" fontId="8" fillId="0" borderId="41" xfId="0" applyFont="1" applyBorder="1"/>
    <xf numFmtId="3" fontId="8" fillId="0" borderId="41" xfId="0" applyNumberFormat="1" applyFont="1" applyBorder="1"/>
    <xf numFmtId="4" fontId="2" fillId="0" borderId="41" xfId="0" applyNumberFormat="1" applyFont="1" applyBorder="1"/>
    <xf numFmtId="3" fontId="2" fillId="0" borderId="41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42" xfId="0" applyFont="1" applyBorder="1"/>
    <xf numFmtId="4" fontId="2" fillId="0" borderId="42" xfId="0" applyNumberFormat="1" applyFont="1" applyBorder="1"/>
    <xf numFmtId="3" fontId="2" fillId="0" borderId="42" xfId="0" applyNumberFormat="1" applyFont="1" applyBorder="1"/>
    <xf numFmtId="4" fontId="2" fillId="0" borderId="43" xfId="0" applyNumberFormat="1" applyFont="1" applyBorder="1"/>
    <xf numFmtId="4" fontId="2" fillId="0" borderId="37" xfId="0" applyNumberFormat="1" applyFont="1" applyBorder="1"/>
    <xf numFmtId="3" fontId="2" fillId="0" borderId="37" xfId="0" applyNumberFormat="1" applyFont="1" applyBorder="1"/>
    <xf numFmtId="0" fontId="8" fillId="0" borderId="8" xfId="0" applyFont="1" applyBorder="1" applyAlignment="1">
      <alignment horizontal="center"/>
    </xf>
    <xf numFmtId="0" fontId="5" fillId="0" borderId="34" xfId="0" applyFont="1" applyBorder="1"/>
    <xf numFmtId="0" fontId="8" fillId="0" borderId="35" xfId="0" applyFont="1" applyBorder="1"/>
    <xf numFmtId="4" fontId="8" fillId="0" borderId="35" xfId="0" applyNumberFormat="1" applyFont="1" applyBorder="1"/>
    <xf numFmtId="3" fontId="8" fillId="0" borderId="35" xfId="0" applyNumberFormat="1" applyFont="1" applyBorder="1"/>
    <xf numFmtId="4" fontId="8" fillId="0" borderId="36" xfId="0" applyNumberFormat="1" applyFont="1" applyBorder="1"/>
    <xf numFmtId="0" fontId="5" fillId="0" borderId="0" xfId="0" applyFont="1" applyBorder="1"/>
    <xf numFmtId="4" fontId="8" fillId="0" borderId="0" xfId="0" applyNumberFormat="1" applyFont="1"/>
    <xf numFmtId="0" fontId="2" fillId="0" borderId="14" xfId="0" applyFont="1" applyBorder="1" applyAlignment="1">
      <alignment horizontal="center" wrapText="1"/>
    </xf>
    <xf numFmtId="3" fontId="8" fillId="0" borderId="0" xfId="0" applyNumberFormat="1" applyFont="1"/>
    <xf numFmtId="4" fontId="5" fillId="0" borderId="33" xfId="0" applyNumberFormat="1" applyFont="1" applyBorder="1"/>
    <xf numFmtId="0" fontId="3" fillId="0" borderId="44" xfId="0" applyFont="1" applyBorder="1"/>
    <xf numFmtId="0" fontId="8" fillId="0" borderId="45" xfId="0" applyFont="1" applyBorder="1"/>
    <xf numFmtId="4" fontId="8" fillId="0" borderId="46" xfId="0" applyNumberFormat="1" applyFont="1" applyBorder="1"/>
    <xf numFmtId="4" fontId="5" fillId="0" borderId="47" xfId="0" applyNumberFormat="1" applyFont="1" applyBorder="1"/>
    <xf numFmtId="0" fontId="3" fillId="0" borderId="27" xfId="0" applyFont="1" applyBorder="1"/>
    <xf numFmtId="0" fontId="8" fillId="0" borderId="48" xfId="0" applyFont="1" applyBorder="1"/>
    <xf numFmtId="4" fontId="8" fillId="0" borderId="48" xfId="0" applyNumberFormat="1" applyFont="1" applyBorder="1"/>
    <xf numFmtId="3" fontId="8" fillId="0" borderId="3" xfId="0" applyNumberFormat="1" applyFont="1" applyBorder="1"/>
    <xf numFmtId="4" fontId="5" fillId="0" borderId="23" xfId="0" applyNumberFormat="1" applyFont="1" applyBorder="1"/>
    <xf numFmtId="0" fontId="5" fillId="0" borderId="31" xfId="0" applyFont="1" applyBorder="1"/>
    <xf numFmtId="0" fontId="8" fillId="0" borderId="49" xfId="0" applyFont="1" applyBorder="1"/>
    <xf numFmtId="4" fontId="8" fillId="0" borderId="49" xfId="0" applyNumberFormat="1" applyFont="1" applyBorder="1"/>
    <xf numFmtId="3" fontId="8" fillId="0" borderId="50" xfId="0" applyNumberFormat="1" applyFont="1" applyBorder="1"/>
    <xf numFmtId="4" fontId="5" fillId="0" borderId="14" xfId="0" applyNumberFormat="1" applyFont="1" applyBorder="1"/>
    <xf numFmtId="3" fontId="8" fillId="0" borderId="0" xfId="0" applyNumberFormat="1" applyFont="1" applyBorder="1"/>
    <xf numFmtId="0" fontId="8" fillId="0" borderId="34" xfId="0" applyFont="1" applyBorder="1" applyAlignment="1">
      <alignment horizontal="center"/>
    </xf>
    <xf numFmtId="4" fontId="3" fillId="0" borderId="29" xfId="0" applyNumberFormat="1" applyFont="1" applyBorder="1" applyAlignment="1">
      <alignment horizontal="center" vertical="center"/>
    </xf>
    <xf numFmtId="4" fontId="2" fillId="0" borderId="33" xfId="0" applyNumberFormat="1" applyFont="1" applyBorder="1"/>
    <xf numFmtId="4" fontId="2" fillId="0" borderId="14" xfId="0" applyNumberFormat="1" applyFont="1" applyBorder="1"/>
    <xf numFmtId="3" fontId="6" fillId="0" borderId="3" xfId="0" applyNumberFormat="1" applyFont="1" applyBorder="1"/>
    <xf numFmtId="3" fontId="6" fillId="0" borderId="21" xfId="0" applyNumberFormat="1" applyFont="1" applyBorder="1"/>
    <xf numFmtId="3" fontId="2" fillId="0" borderId="12" xfId="0" applyNumberFormat="1" applyFont="1" applyBorder="1"/>
    <xf numFmtId="3" fontId="2" fillId="0" borderId="24" xfId="0" applyNumberFormat="1" applyFont="1" applyBorder="1"/>
    <xf numFmtId="3" fontId="3" fillId="0" borderId="16" xfId="0" applyNumberFormat="1" applyFont="1" applyBorder="1"/>
    <xf numFmtId="3" fontId="3" fillId="0" borderId="31" xfId="0" applyNumberFormat="1" applyFont="1" applyBorder="1"/>
    <xf numFmtId="3" fontId="3" fillId="0" borderId="17" xfId="0" applyNumberFormat="1" applyFont="1" applyBorder="1"/>
    <xf numFmtId="3" fontId="3" fillId="0" borderId="7" xfId="0" applyNumberFormat="1" applyFont="1" applyBorder="1"/>
    <xf numFmtId="0" fontId="2" fillId="0" borderId="41" xfId="0" applyFont="1" applyBorder="1" applyAlignment="1">
      <alignment horizontal="center" wrapText="1"/>
    </xf>
    <xf numFmtId="3" fontId="5" fillId="0" borderId="51" xfId="0" applyNumberFormat="1" applyFont="1" applyBorder="1"/>
    <xf numFmtId="3" fontId="2" fillId="0" borderId="15" xfId="0" applyNumberFormat="1" applyFont="1" applyBorder="1"/>
    <xf numFmtId="0" fontId="4" fillId="0" borderId="0" xfId="0" applyFont="1" applyAlignment="1">
      <alignment wrapText="1"/>
    </xf>
    <xf numFmtId="3" fontId="2" fillId="0" borderId="13" xfId="0" applyNumberFormat="1" applyFont="1" applyBorder="1"/>
    <xf numFmtId="3" fontId="3" fillId="0" borderId="20" xfId="0" applyNumberFormat="1" applyFont="1" applyBorder="1"/>
    <xf numFmtId="3" fontId="2" fillId="0" borderId="52" xfId="0" applyNumberFormat="1" applyFont="1" applyBorder="1"/>
    <xf numFmtId="3" fontId="8" fillId="0" borderId="36" xfId="0" applyNumberFormat="1" applyFont="1" applyBorder="1"/>
    <xf numFmtId="0" fontId="2" fillId="0" borderId="4" xfId="0" applyFont="1" applyBorder="1" applyAlignment="1">
      <alignment horizontal="center"/>
    </xf>
    <xf numFmtId="3" fontId="8" fillId="0" borderId="51" xfId="0" applyNumberFormat="1" applyFont="1" applyBorder="1"/>
    <xf numFmtId="3" fontId="8" fillId="0" borderId="33" xfId="0" applyNumberFormat="1" applyFont="1" applyBorder="1"/>
    <xf numFmtId="3" fontId="8" fillId="0" borderId="14" xfId="0" applyNumberFormat="1" applyFont="1" applyBorder="1"/>
    <xf numFmtId="4" fontId="2" fillId="0" borderId="35" xfId="0" applyNumberFormat="1" applyFont="1" applyBorder="1"/>
    <xf numFmtId="4" fontId="2" fillId="0" borderId="51" xfId="0" applyNumberFormat="1" applyFont="1" applyBorder="1"/>
    <xf numFmtId="4" fontId="2" fillId="0" borderId="24" xfId="0" applyNumberFormat="1" applyFont="1" applyBorder="1"/>
    <xf numFmtId="0" fontId="8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20" xfId="0" applyNumberFormat="1" applyFont="1" applyBorder="1"/>
    <xf numFmtId="4" fontId="3" fillId="0" borderId="29" xfId="0" applyNumberFormat="1" applyFont="1" applyBorder="1"/>
    <xf numFmtId="4" fontId="6" fillId="0" borderId="23" xfId="0" applyNumberFormat="1" applyFont="1" applyBorder="1"/>
    <xf numFmtId="4" fontId="6" fillId="0" borderId="15" xfId="0" applyNumberFormat="1" applyFont="1" applyBorder="1"/>
    <xf numFmtId="4" fontId="3" fillId="0" borderId="16" xfId="0" applyNumberFormat="1" applyFont="1" applyBorder="1"/>
    <xf numFmtId="4" fontId="3" fillId="0" borderId="14" xfId="0" applyNumberFormat="1" applyFont="1" applyBorder="1"/>
    <xf numFmtId="4" fontId="6" fillId="0" borderId="18" xfId="0" applyNumberFormat="1" applyFont="1" applyBorder="1"/>
    <xf numFmtId="4" fontId="6" fillId="0" borderId="19" xfId="0" applyNumberFormat="1" applyFont="1" applyBorder="1"/>
    <xf numFmtId="4" fontId="3" fillId="0" borderId="10" xfId="0" applyNumberFormat="1" applyFont="1" applyBorder="1"/>
    <xf numFmtId="4" fontId="3" fillId="0" borderId="17" xfId="0" applyNumberFormat="1" applyFont="1" applyBorder="1"/>
    <xf numFmtId="4" fontId="2" fillId="0" borderId="53" xfId="0" applyNumberFormat="1" applyFont="1" applyBorder="1"/>
    <xf numFmtId="4" fontId="3" fillId="0" borderId="54" xfId="0" applyNumberFormat="1" applyFont="1" applyBorder="1"/>
    <xf numFmtId="4" fontId="3" fillId="0" borderId="33" xfId="0" applyNumberFormat="1" applyFont="1" applyBorder="1"/>
    <xf numFmtId="4" fontId="10" fillId="0" borderId="40" xfId="0" applyNumberFormat="1" applyFont="1" applyBorder="1"/>
    <xf numFmtId="3" fontId="8" fillId="0" borderId="39" xfId="0" applyNumberFormat="1" applyFont="1" applyBorder="1"/>
    <xf numFmtId="3" fontId="2" fillId="0" borderId="51" xfId="0" applyNumberFormat="1" applyFont="1" applyBorder="1"/>
    <xf numFmtId="4" fontId="8" fillId="0" borderId="51" xfId="0" applyNumberFormat="1" applyFont="1" applyBorder="1"/>
    <xf numFmtId="4" fontId="8" fillId="0" borderId="39" xfId="0" applyNumberFormat="1" applyFont="1" applyBorder="1"/>
    <xf numFmtId="0" fontId="2" fillId="0" borderId="57" xfId="0" applyFont="1" applyBorder="1"/>
    <xf numFmtId="0" fontId="2" fillId="0" borderId="14" xfId="0" applyFont="1" applyBorder="1"/>
    <xf numFmtId="4" fontId="5" fillId="0" borderId="55" xfId="0" applyNumberFormat="1" applyFont="1" applyBorder="1"/>
    <xf numFmtId="0" fontId="2" fillId="0" borderId="0" xfId="0" applyFont="1" applyBorder="1"/>
    <xf numFmtId="4" fontId="8" fillId="0" borderId="40" xfId="0" applyNumberFormat="1" applyFont="1" applyBorder="1"/>
    <xf numFmtId="3" fontId="8" fillId="0" borderId="40" xfId="0" applyNumberFormat="1" applyFont="1" applyBorder="1"/>
    <xf numFmtId="0" fontId="5" fillId="0" borderId="12" xfId="0" applyFont="1" applyBorder="1"/>
    <xf numFmtId="4" fontId="9" fillId="0" borderId="42" xfId="0" applyNumberFormat="1" applyFont="1" applyBorder="1"/>
    <xf numFmtId="4" fontId="8" fillId="0" borderId="32" xfId="0" applyNumberFormat="1" applyFont="1" applyBorder="1"/>
    <xf numFmtId="3" fontId="8" fillId="0" borderId="32" xfId="0" applyNumberFormat="1" applyFont="1" applyBorder="1"/>
    <xf numFmtId="4" fontId="8" fillId="0" borderId="16" xfId="0" applyNumberFormat="1" applyFont="1" applyBorder="1"/>
    <xf numFmtId="4" fontId="9" fillId="0" borderId="39" xfId="0" applyNumberFormat="1" applyFont="1" applyBorder="1"/>
    <xf numFmtId="4" fontId="8" fillId="0" borderId="23" xfId="0" applyNumberFormat="1" applyFont="1" applyBorder="1"/>
    <xf numFmtId="4" fontId="2" fillId="0" borderId="0" xfId="0" applyNumberFormat="1" applyFont="1"/>
    <xf numFmtId="0" fontId="3" fillId="0" borderId="4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" fontId="3" fillId="0" borderId="46" xfId="0" applyNumberFormat="1" applyFont="1" applyBorder="1" applyAlignment="1">
      <alignment horizontal="center"/>
    </xf>
    <xf numFmtId="4" fontId="3" fillId="0" borderId="4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4" fontId="3" fillId="0" borderId="55" xfId="0" applyNumberFormat="1" applyFont="1" applyBorder="1" applyAlignment="1">
      <alignment horizontal="center"/>
    </xf>
    <xf numFmtId="4" fontId="3" fillId="0" borderId="51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tabSelected="1" view="pageBreakPreview" zoomScaleNormal="100" zoomScaleSheetLayoutView="100" workbookViewId="0">
      <pane xSplit="2" ySplit="2" topLeftCell="C3" activePane="bottomRight" state="frozen"/>
      <selection activeCell="F49" sqref="F49"/>
      <selection pane="topRight" activeCell="F49" sqref="F49"/>
      <selection pane="bottomLeft" activeCell="F49" sqref="F49"/>
      <selection pane="bottomRight" activeCell="K15" sqref="K15"/>
    </sheetView>
  </sheetViews>
  <sheetFormatPr defaultColWidth="9.109375" defaultRowHeight="15.6" x14ac:dyDescent="0.3"/>
  <cols>
    <col min="1" max="1" width="4.88671875" style="1" customWidth="1"/>
    <col min="2" max="2" width="31.109375" style="1" customWidth="1"/>
    <col min="3" max="12" width="10.6640625" style="1" customWidth="1"/>
    <col min="13" max="16384" width="9.109375" style="1"/>
  </cols>
  <sheetData>
    <row r="1" spans="1:13" ht="24" customHeight="1" x14ac:dyDescent="0.35">
      <c r="A1" s="196" t="s">
        <v>214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3" ht="20.25" customHeight="1" x14ac:dyDescent="0.35">
      <c r="A2" s="196" t="s">
        <v>206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3" ht="15.75" customHeight="1" thickBot="1" x14ac:dyDescent="0.35">
      <c r="A3" s="49"/>
      <c r="D3" s="49"/>
      <c r="E3" s="49"/>
      <c r="F3" s="49"/>
      <c r="G3" s="49"/>
      <c r="H3" s="49"/>
      <c r="I3" s="49"/>
      <c r="J3" s="49"/>
      <c r="L3" s="58" t="s">
        <v>207</v>
      </c>
    </row>
    <row r="4" spans="1:13" ht="22.5" customHeight="1" x14ac:dyDescent="0.3">
      <c r="A4" s="197" t="s">
        <v>0</v>
      </c>
      <c r="B4" s="198"/>
      <c r="C4" s="194" t="s">
        <v>3</v>
      </c>
      <c r="D4" s="195"/>
      <c r="E4" s="194" t="s">
        <v>1</v>
      </c>
      <c r="F4" s="195"/>
      <c r="G4" s="199" t="s">
        <v>2</v>
      </c>
      <c r="H4" s="199"/>
      <c r="I4" s="194" t="s">
        <v>5</v>
      </c>
      <c r="J4" s="195"/>
      <c r="K4" s="194" t="s">
        <v>4</v>
      </c>
      <c r="L4" s="195"/>
      <c r="M4" s="13"/>
    </row>
    <row r="5" spans="1:13" ht="28.5" customHeight="1" thickBot="1" x14ac:dyDescent="0.35">
      <c r="A5" s="11" t="s">
        <v>6</v>
      </c>
      <c r="B5" s="24" t="s">
        <v>7</v>
      </c>
      <c r="C5" s="30" t="s">
        <v>39</v>
      </c>
      <c r="D5" s="20" t="s">
        <v>29</v>
      </c>
      <c r="E5" s="30" t="s">
        <v>39</v>
      </c>
      <c r="F5" s="24" t="s">
        <v>29</v>
      </c>
      <c r="G5" s="30" t="s">
        <v>39</v>
      </c>
      <c r="H5" s="20" t="s">
        <v>29</v>
      </c>
      <c r="I5" s="30" t="s">
        <v>39</v>
      </c>
      <c r="J5" s="24" t="s">
        <v>29</v>
      </c>
      <c r="K5" s="30" t="s">
        <v>39</v>
      </c>
      <c r="L5" s="20" t="s">
        <v>29</v>
      </c>
      <c r="M5" s="13"/>
    </row>
    <row r="6" spans="1:13" ht="10.5" customHeight="1" x14ac:dyDescent="0.3">
      <c r="A6" s="12"/>
      <c r="B6" s="6"/>
      <c r="C6" s="12"/>
      <c r="D6" s="9"/>
      <c r="E6" s="5"/>
      <c r="F6" s="6"/>
      <c r="G6" s="12"/>
      <c r="H6" s="9"/>
      <c r="I6" s="5"/>
      <c r="J6" s="6"/>
      <c r="K6" s="12"/>
      <c r="L6" s="9"/>
      <c r="M6" s="13"/>
    </row>
    <row r="7" spans="1:13" ht="17.100000000000001" customHeight="1" x14ac:dyDescent="0.3">
      <c r="A7" s="10">
        <v>501</v>
      </c>
      <c r="B7" s="25" t="s">
        <v>8</v>
      </c>
      <c r="C7" s="31">
        <v>636</v>
      </c>
      <c r="D7" s="32">
        <v>816.88</v>
      </c>
      <c r="E7" s="48">
        <v>1277</v>
      </c>
      <c r="F7" s="36">
        <v>957.66</v>
      </c>
      <c r="G7" s="31">
        <v>588</v>
      </c>
      <c r="H7" s="32">
        <v>544.21</v>
      </c>
      <c r="I7" s="48">
        <v>657</v>
      </c>
      <c r="J7" s="36">
        <v>537.86</v>
      </c>
      <c r="K7" s="31">
        <v>65</v>
      </c>
      <c r="L7" s="32">
        <v>27.22</v>
      </c>
      <c r="M7" s="13"/>
    </row>
    <row r="8" spans="1:13" ht="17.100000000000001" customHeight="1" x14ac:dyDescent="0.3">
      <c r="A8" s="10">
        <v>502</v>
      </c>
      <c r="B8" s="25" t="s">
        <v>9</v>
      </c>
      <c r="C8" s="31">
        <v>467</v>
      </c>
      <c r="D8" s="32">
        <v>347.73</v>
      </c>
      <c r="E8" s="48">
        <v>325</v>
      </c>
      <c r="F8" s="36">
        <v>512.58000000000004</v>
      </c>
      <c r="G8" s="31">
        <v>380</v>
      </c>
      <c r="H8" s="32">
        <v>377.81</v>
      </c>
      <c r="I8" s="48">
        <v>455</v>
      </c>
      <c r="J8" s="36">
        <v>500.74</v>
      </c>
      <c r="K8" s="31">
        <v>100</v>
      </c>
      <c r="L8" s="32">
        <v>82.3</v>
      </c>
      <c r="M8" s="13"/>
    </row>
    <row r="9" spans="1:13" ht="17.100000000000001" customHeight="1" x14ac:dyDescent="0.3">
      <c r="A9" s="10">
        <v>503</v>
      </c>
      <c r="B9" s="25" t="s">
        <v>30</v>
      </c>
      <c r="C9" s="31"/>
      <c r="D9" s="32"/>
      <c r="E9" s="48"/>
      <c r="F9" s="36"/>
      <c r="G9" s="31"/>
      <c r="H9" s="32"/>
      <c r="I9" s="48"/>
      <c r="J9" s="36"/>
      <c r="K9" s="31"/>
      <c r="L9" s="32"/>
      <c r="M9" s="13"/>
    </row>
    <row r="10" spans="1:13" ht="17.100000000000001" customHeight="1" x14ac:dyDescent="0.3">
      <c r="A10" s="10">
        <v>504</v>
      </c>
      <c r="B10" s="25" t="s">
        <v>10</v>
      </c>
      <c r="C10" s="31"/>
      <c r="D10" s="32"/>
      <c r="E10" s="48"/>
      <c r="F10" s="36"/>
      <c r="G10" s="31"/>
      <c r="H10" s="32"/>
      <c r="I10" s="48"/>
      <c r="J10" s="36"/>
      <c r="K10" s="31"/>
      <c r="L10" s="32"/>
      <c r="M10" s="13"/>
    </row>
    <row r="11" spans="1:13" ht="17.100000000000001" customHeight="1" x14ac:dyDescent="0.3">
      <c r="A11" s="10">
        <v>511</v>
      </c>
      <c r="B11" s="25" t="s">
        <v>11</v>
      </c>
      <c r="C11" s="31">
        <v>85</v>
      </c>
      <c r="D11" s="32">
        <v>122.65</v>
      </c>
      <c r="E11" s="48">
        <v>320</v>
      </c>
      <c r="F11" s="36">
        <v>175.08</v>
      </c>
      <c r="G11" s="31">
        <v>100</v>
      </c>
      <c r="H11" s="32">
        <v>109.5</v>
      </c>
      <c r="I11" s="48">
        <v>70</v>
      </c>
      <c r="J11" s="36">
        <v>54.31</v>
      </c>
      <c r="K11" s="31">
        <v>20</v>
      </c>
      <c r="L11" s="32">
        <v>27.43</v>
      </c>
      <c r="M11" s="13"/>
    </row>
    <row r="12" spans="1:13" ht="17.100000000000001" customHeight="1" x14ac:dyDescent="0.3">
      <c r="A12" s="10">
        <v>512</v>
      </c>
      <c r="B12" s="25" t="s">
        <v>12</v>
      </c>
      <c r="C12" s="31">
        <v>2</v>
      </c>
      <c r="D12" s="32">
        <v>0.25</v>
      </c>
      <c r="E12" s="48">
        <v>1</v>
      </c>
      <c r="F12" s="36">
        <v>0.73</v>
      </c>
      <c r="G12" s="31">
        <v>2</v>
      </c>
      <c r="H12" s="32">
        <v>0.9</v>
      </c>
      <c r="I12" s="48">
        <v>1</v>
      </c>
      <c r="J12" s="36">
        <v>2.66</v>
      </c>
      <c r="K12" s="31">
        <v>1</v>
      </c>
      <c r="L12" s="32">
        <v>0.2</v>
      </c>
      <c r="M12" s="13"/>
    </row>
    <row r="13" spans="1:13" ht="17.100000000000001" customHeight="1" x14ac:dyDescent="0.3">
      <c r="A13" s="10">
        <v>513</v>
      </c>
      <c r="B13" s="25" t="s">
        <v>13</v>
      </c>
      <c r="C13" s="31"/>
      <c r="D13" s="32"/>
      <c r="E13" s="48"/>
      <c r="F13" s="36"/>
      <c r="G13" s="31"/>
      <c r="H13" s="32"/>
      <c r="I13" s="48"/>
      <c r="J13" s="36"/>
      <c r="K13" s="31"/>
      <c r="L13" s="32">
        <v>7.0000000000000007E-2</v>
      </c>
      <c r="M13" s="13"/>
    </row>
    <row r="14" spans="1:13" ht="17.100000000000001" customHeight="1" x14ac:dyDescent="0.3">
      <c r="A14" s="10">
        <v>518</v>
      </c>
      <c r="B14" s="25" t="s">
        <v>14</v>
      </c>
      <c r="C14" s="31">
        <v>123</v>
      </c>
      <c r="D14" s="32">
        <v>181.64</v>
      </c>
      <c r="E14" s="48">
        <v>285</v>
      </c>
      <c r="F14" s="36">
        <v>343.14</v>
      </c>
      <c r="G14" s="31">
        <v>130</v>
      </c>
      <c r="H14" s="32">
        <v>116.26</v>
      </c>
      <c r="I14" s="48">
        <v>186</v>
      </c>
      <c r="J14" s="36">
        <v>203.37</v>
      </c>
      <c r="K14" s="31">
        <v>171</v>
      </c>
      <c r="L14" s="32">
        <v>163.63999999999999</v>
      </c>
      <c r="M14" s="13"/>
    </row>
    <row r="15" spans="1:13" ht="17.100000000000001" customHeight="1" x14ac:dyDescent="0.3">
      <c r="A15" s="10">
        <v>521</v>
      </c>
      <c r="B15" s="25" t="s">
        <v>15</v>
      </c>
      <c r="C15" s="31">
        <v>70</v>
      </c>
      <c r="D15" s="32">
        <v>3330.88</v>
      </c>
      <c r="E15" s="48">
        <v>5</v>
      </c>
      <c r="F15" s="36">
        <v>3725.82</v>
      </c>
      <c r="G15" s="31">
        <v>30</v>
      </c>
      <c r="H15" s="32">
        <v>2274.2800000000002</v>
      </c>
      <c r="I15" s="48">
        <v>35</v>
      </c>
      <c r="J15" s="36">
        <v>2244.5700000000002</v>
      </c>
      <c r="K15" s="31">
        <v>45</v>
      </c>
      <c r="L15" s="32">
        <v>847.44</v>
      </c>
      <c r="M15" s="13"/>
    </row>
    <row r="16" spans="1:13" ht="17.100000000000001" customHeight="1" x14ac:dyDescent="0.3">
      <c r="A16" s="10">
        <v>524</v>
      </c>
      <c r="B16" s="25" t="s">
        <v>34</v>
      </c>
      <c r="C16" s="31"/>
      <c r="D16" s="32">
        <v>1090.45</v>
      </c>
      <c r="E16" s="48"/>
      <c r="F16" s="36">
        <v>1243.97</v>
      </c>
      <c r="G16" s="31"/>
      <c r="H16" s="32">
        <v>759.05</v>
      </c>
      <c r="I16" s="48">
        <v>5</v>
      </c>
      <c r="J16" s="36">
        <v>753.46</v>
      </c>
      <c r="K16" s="31"/>
      <c r="L16" s="32">
        <v>270.02999999999997</v>
      </c>
      <c r="M16" s="13"/>
    </row>
    <row r="17" spans="1:13" ht="17.100000000000001" customHeight="1" x14ac:dyDescent="0.3">
      <c r="A17" s="10">
        <v>525</v>
      </c>
      <c r="B17" s="25" t="s">
        <v>133</v>
      </c>
      <c r="C17" s="31">
        <v>15</v>
      </c>
      <c r="D17" s="32">
        <v>17.149999999999999</v>
      </c>
      <c r="E17" s="48"/>
      <c r="F17" s="36">
        <v>14.85</v>
      </c>
      <c r="G17" s="31"/>
      <c r="H17" s="32">
        <v>9.1999999999999993</v>
      </c>
      <c r="I17" s="48"/>
      <c r="J17" s="36">
        <v>9.49</v>
      </c>
      <c r="K17" s="31">
        <v>3</v>
      </c>
      <c r="L17" s="32">
        <v>3.34</v>
      </c>
      <c r="M17" s="13"/>
    </row>
    <row r="18" spans="1:13" ht="17.100000000000001" customHeight="1" x14ac:dyDescent="0.3">
      <c r="A18" s="10">
        <v>527</v>
      </c>
      <c r="B18" s="25" t="s">
        <v>35</v>
      </c>
      <c r="C18" s="31"/>
      <c r="D18" s="32">
        <v>32.590000000000003</v>
      </c>
      <c r="E18" s="48"/>
      <c r="F18" s="36">
        <v>81.44</v>
      </c>
      <c r="G18" s="31"/>
      <c r="H18" s="32">
        <v>24.43</v>
      </c>
      <c r="I18" s="48"/>
      <c r="J18" s="36">
        <v>44.38</v>
      </c>
      <c r="K18" s="31"/>
      <c r="L18" s="32">
        <v>7.94</v>
      </c>
      <c r="M18" s="13"/>
    </row>
    <row r="19" spans="1:13" ht="17.100000000000001" customHeight="1" x14ac:dyDescent="0.3">
      <c r="A19" s="10">
        <v>528</v>
      </c>
      <c r="B19" s="25" t="s">
        <v>134</v>
      </c>
      <c r="C19" s="31"/>
      <c r="D19" s="32"/>
      <c r="E19" s="48"/>
      <c r="F19" s="36"/>
      <c r="G19" s="31"/>
      <c r="H19" s="32"/>
      <c r="I19" s="48"/>
      <c r="J19" s="36"/>
      <c r="K19" s="31"/>
      <c r="L19" s="32"/>
      <c r="M19" s="13"/>
    </row>
    <row r="20" spans="1:13" ht="17.100000000000001" customHeight="1" x14ac:dyDescent="0.3">
      <c r="A20" s="10">
        <v>538</v>
      </c>
      <c r="B20" s="25" t="s">
        <v>135</v>
      </c>
      <c r="C20" s="31"/>
      <c r="D20" s="32"/>
      <c r="E20" s="48"/>
      <c r="F20" s="36"/>
      <c r="G20" s="31"/>
      <c r="H20" s="32"/>
      <c r="I20" s="48"/>
      <c r="J20" s="36"/>
      <c r="K20" s="31"/>
      <c r="L20" s="32"/>
      <c r="M20" s="13"/>
    </row>
    <row r="21" spans="1:13" ht="17.100000000000001" customHeight="1" x14ac:dyDescent="0.3">
      <c r="A21" s="10">
        <v>541</v>
      </c>
      <c r="B21" s="25" t="s">
        <v>37</v>
      </c>
      <c r="C21" s="31"/>
      <c r="D21" s="32"/>
      <c r="E21" s="48"/>
      <c r="F21" s="36"/>
      <c r="G21" s="31"/>
      <c r="H21" s="32"/>
      <c r="I21" s="48"/>
      <c r="J21" s="36"/>
      <c r="K21" s="31"/>
      <c r="L21" s="32"/>
      <c r="M21" s="13"/>
    </row>
    <row r="22" spans="1:13" ht="17.100000000000001" customHeight="1" x14ac:dyDescent="0.3">
      <c r="A22" s="10">
        <v>542</v>
      </c>
      <c r="B22" s="25" t="s">
        <v>123</v>
      </c>
      <c r="C22" s="31"/>
      <c r="D22" s="32"/>
      <c r="E22" s="48"/>
      <c r="F22" s="36"/>
      <c r="G22" s="31"/>
      <c r="H22" s="32"/>
      <c r="I22" s="48"/>
      <c r="J22" s="36"/>
      <c r="K22" s="31"/>
      <c r="L22" s="32"/>
      <c r="M22" s="13"/>
    </row>
    <row r="23" spans="1:13" ht="17.100000000000001" customHeight="1" x14ac:dyDescent="0.3">
      <c r="A23" s="10">
        <v>547</v>
      </c>
      <c r="B23" s="25" t="s">
        <v>18</v>
      </c>
      <c r="C23" s="31"/>
      <c r="D23" s="32"/>
      <c r="E23" s="48"/>
      <c r="F23" s="36"/>
      <c r="G23" s="31"/>
      <c r="H23" s="32"/>
      <c r="I23" s="48"/>
      <c r="J23" s="36"/>
      <c r="K23" s="31"/>
      <c r="L23" s="32"/>
      <c r="M23" s="13"/>
    </row>
    <row r="24" spans="1:13" ht="17.100000000000001" customHeight="1" x14ac:dyDescent="0.3">
      <c r="A24" s="10">
        <v>548</v>
      </c>
      <c r="B24" s="25" t="s">
        <v>136</v>
      </c>
      <c r="C24" s="31"/>
      <c r="D24" s="32"/>
      <c r="E24" s="48"/>
      <c r="F24" s="36"/>
      <c r="G24" s="31"/>
      <c r="H24" s="32"/>
      <c r="I24" s="48"/>
      <c r="J24" s="36"/>
      <c r="K24" s="31"/>
      <c r="L24" s="32"/>
      <c r="M24" s="13"/>
    </row>
    <row r="25" spans="1:13" ht="17.100000000000001" customHeight="1" x14ac:dyDescent="0.3">
      <c r="A25" s="10">
        <v>549</v>
      </c>
      <c r="B25" s="25" t="s">
        <v>150</v>
      </c>
      <c r="C25" s="31"/>
      <c r="D25" s="32">
        <v>8.64</v>
      </c>
      <c r="E25" s="48">
        <v>5</v>
      </c>
      <c r="F25" s="36">
        <v>6.65</v>
      </c>
      <c r="G25" s="31"/>
      <c r="H25" s="32"/>
      <c r="I25" s="48">
        <v>2</v>
      </c>
      <c r="J25" s="36">
        <v>6.21</v>
      </c>
      <c r="K25" s="31">
        <v>8</v>
      </c>
      <c r="L25" s="32">
        <v>1.48</v>
      </c>
      <c r="M25" s="13"/>
    </row>
    <row r="26" spans="1:13" ht="17.100000000000001" customHeight="1" x14ac:dyDescent="0.3">
      <c r="A26" s="10">
        <v>551</v>
      </c>
      <c r="B26" s="25" t="s">
        <v>20</v>
      </c>
      <c r="C26" s="31">
        <v>62</v>
      </c>
      <c r="D26" s="32">
        <v>62.94</v>
      </c>
      <c r="E26" s="48">
        <v>56</v>
      </c>
      <c r="F26" s="36">
        <v>55.58</v>
      </c>
      <c r="G26" s="31">
        <v>20</v>
      </c>
      <c r="H26" s="32">
        <v>23.27</v>
      </c>
      <c r="I26" s="48">
        <v>16</v>
      </c>
      <c r="J26" s="36">
        <v>15.89</v>
      </c>
      <c r="K26" s="31"/>
      <c r="L26" s="32"/>
      <c r="M26" s="13"/>
    </row>
    <row r="27" spans="1:13" ht="17.100000000000001" customHeight="1" x14ac:dyDescent="0.3">
      <c r="A27" s="10">
        <v>552</v>
      </c>
      <c r="B27" s="25" t="s">
        <v>147</v>
      </c>
      <c r="C27" s="31"/>
      <c r="D27" s="32"/>
      <c r="E27" s="48"/>
      <c r="F27" s="36"/>
      <c r="G27" s="31"/>
      <c r="H27" s="32"/>
      <c r="I27" s="48"/>
      <c r="J27" s="36"/>
      <c r="K27" s="31"/>
      <c r="L27" s="32"/>
      <c r="M27" s="13"/>
    </row>
    <row r="28" spans="1:13" ht="17.100000000000001" customHeight="1" x14ac:dyDescent="0.3">
      <c r="A28" s="10">
        <v>555</v>
      </c>
      <c r="B28" s="25" t="s">
        <v>148</v>
      </c>
      <c r="C28" s="31"/>
      <c r="D28" s="32"/>
      <c r="E28" s="48"/>
      <c r="F28" s="36"/>
      <c r="G28" s="31"/>
      <c r="H28" s="32"/>
      <c r="I28" s="48"/>
      <c r="J28" s="36"/>
      <c r="K28" s="31"/>
      <c r="L28" s="32"/>
      <c r="M28" s="13"/>
    </row>
    <row r="29" spans="1:13" ht="17.100000000000001" customHeight="1" x14ac:dyDescent="0.3">
      <c r="A29" s="10">
        <v>556</v>
      </c>
      <c r="B29" s="25" t="s">
        <v>149</v>
      </c>
      <c r="C29" s="31"/>
      <c r="D29" s="32"/>
      <c r="E29" s="48"/>
      <c r="F29" s="36"/>
      <c r="G29" s="31"/>
      <c r="H29" s="32"/>
      <c r="I29" s="48"/>
      <c r="J29" s="36"/>
      <c r="K29" s="31"/>
      <c r="L29" s="32"/>
      <c r="M29" s="13"/>
    </row>
    <row r="30" spans="1:13" ht="17.100000000000001" customHeight="1" x14ac:dyDescent="0.3">
      <c r="A30" s="10">
        <v>559</v>
      </c>
      <c r="B30" s="25" t="s">
        <v>21</v>
      </c>
      <c r="C30" s="31"/>
      <c r="D30" s="32"/>
      <c r="E30" s="48"/>
      <c r="F30" s="36"/>
      <c r="G30" s="31"/>
      <c r="H30" s="32"/>
      <c r="I30" s="48"/>
      <c r="J30" s="36"/>
      <c r="K30" s="31"/>
      <c r="L30" s="32"/>
      <c r="M30" s="13"/>
    </row>
    <row r="31" spans="1:13" ht="17.100000000000001" customHeight="1" x14ac:dyDescent="0.3">
      <c r="A31" s="10">
        <v>558</v>
      </c>
      <c r="B31" s="25" t="s">
        <v>198</v>
      </c>
      <c r="C31" s="31"/>
      <c r="D31" s="32">
        <v>81.319999999999993</v>
      </c>
      <c r="E31" s="48"/>
      <c r="F31" s="36">
        <v>236.84</v>
      </c>
      <c r="G31" s="31"/>
      <c r="H31" s="32">
        <v>54.54</v>
      </c>
      <c r="I31" s="48"/>
      <c r="J31" s="36">
        <v>222.15</v>
      </c>
      <c r="K31" s="31"/>
      <c r="L31" s="32">
        <v>38.130000000000003</v>
      </c>
      <c r="M31" s="13"/>
    </row>
    <row r="32" spans="1:13" ht="17.100000000000001" customHeight="1" thickBot="1" x14ac:dyDescent="0.35">
      <c r="A32" s="57">
        <v>569</v>
      </c>
      <c r="B32" s="47" t="s">
        <v>142</v>
      </c>
      <c r="C32" s="149">
        <v>30</v>
      </c>
      <c r="D32" s="104"/>
      <c r="E32" s="151">
        <v>69</v>
      </c>
      <c r="F32" s="159"/>
      <c r="G32" s="149">
        <v>20</v>
      </c>
      <c r="H32" s="104">
        <v>3.18</v>
      </c>
      <c r="I32" s="151">
        <v>15</v>
      </c>
      <c r="J32" s="159"/>
      <c r="K32" s="149">
        <v>9</v>
      </c>
      <c r="L32" s="104"/>
      <c r="M32" s="13"/>
    </row>
    <row r="33" spans="1:13" ht="23.25" customHeight="1" thickBot="1" x14ac:dyDescent="0.35">
      <c r="A33" s="18"/>
      <c r="B33" s="27" t="s">
        <v>22</v>
      </c>
      <c r="C33" s="35">
        <f t="shared" ref="C33:L33" si="0">SUM(C7:C32)</f>
        <v>1490</v>
      </c>
      <c r="D33" s="163">
        <f t="shared" si="0"/>
        <v>6093.12</v>
      </c>
      <c r="E33" s="29">
        <f t="shared" si="0"/>
        <v>2343</v>
      </c>
      <c r="F33" s="38">
        <f t="shared" si="0"/>
        <v>7354.34</v>
      </c>
      <c r="G33" s="35">
        <f t="shared" si="0"/>
        <v>1270</v>
      </c>
      <c r="H33" s="163">
        <f t="shared" si="0"/>
        <v>4296.630000000001</v>
      </c>
      <c r="I33" s="29">
        <f t="shared" si="0"/>
        <v>1442</v>
      </c>
      <c r="J33" s="38">
        <f t="shared" si="0"/>
        <v>4595.09</v>
      </c>
      <c r="K33" s="35">
        <f t="shared" si="0"/>
        <v>422</v>
      </c>
      <c r="L33" s="163">
        <f t="shared" si="0"/>
        <v>1469.22</v>
      </c>
      <c r="M33" s="13"/>
    </row>
    <row r="34" spans="1:13" ht="24.75" customHeight="1" thickBot="1" x14ac:dyDescent="0.35">
      <c r="C34" s="2"/>
      <c r="D34" s="2"/>
      <c r="E34" s="2"/>
      <c r="F34" s="2"/>
      <c r="G34" s="2"/>
      <c r="H34" s="2"/>
      <c r="I34" s="2"/>
      <c r="J34" s="2"/>
      <c r="K34" s="2"/>
      <c r="L34" s="50"/>
    </row>
    <row r="35" spans="1:13" ht="22.5" customHeight="1" x14ac:dyDescent="0.3">
      <c r="A35" s="197" t="s">
        <v>23</v>
      </c>
      <c r="B35" s="198"/>
      <c r="C35" s="194" t="s">
        <v>3</v>
      </c>
      <c r="D35" s="195"/>
      <c r="E35" s="194" t="s">
        <v>1</v>
      </c>
      <c r="F35" s="195"/>
      <c r="G35" s="199" t="s">
        <v>2</v>
      </c>
      <c r="H35" s="199"/>
      <c r="I35" s="194" t="s">
        <v>5</v>
      </c>
      <c r="J35" s="195"/>
      <c r="K35" s="194" t="s">
        <v>4</v>
      </c>
      <c r="L35" s="195"/>
    </row>
    <row r="36" spans="1:13" ht="27.75" customHeight="1" thickBot="1" x14ac:dyDescent="0.35">
      <c r="A36" s="11" t="s">
        <v>6</v>
      </c>
      <c r="B36" s="24" t="s">
        <v>7</v>
      </c>
      <c r="C36" s="30" t="s">
        <v>39</v>
      </c>
      <c r="D36" s="20" t="s">
        <v>29</v>
      </c>
      <c r="E36" s="30" t="s">
        <v>39</v>
      </c>
      <c r="F36" s="24" t="s">
        <v>29</v>
      </c>
      <c r="G36" s="30" t="s">
        <v>39</v>
      </c>
      <c r="H36" s="20" t="s">
        <v>29</v>
      </c>
      <c r="I36" s="30" t="s">
        <v>39</v>
      </c>
      <c r="J36" s="24" t="s">
        <v>29</v>
      </c>
      <c r="K36" s="30" t="s">
        <v>39</v>
      </c>
      <c r="L36" s="20" t="s">
        <v>29</v>
      </c>
    </row>
    <row r="37" spans="1:13" x14ac:dyDescent="0.3">
      <c r="A37" s="12"/>
      <c r="B37" s="6"/>
      <c r="C37" s="12"/>
      <c r="D37" s="84"/>
      <c r="E37" s="5"/>
      <c r="F37" s="6"/>
      <c r="G37" s="12"/>
      <c r="H37" s="9"/>
      <c r="I37" s="5"/>
      <c r="J37" s="6"/>
      <c r="K37" s="12"/>
      <c r="L37" s="9"/>
    </row>
    <row r="38" spans="1:13" x14ac:dyDescent="0.3">
      <c r="A38" s="10">
        <v>601</v>
      </c>
      <c r="B38" s="25" t="s">
        <v>151</v>
      </c>
      <c r="C38" s="31"/>
      <c r="D38" s="32"/>
      <c r="E38" s="48"/>
      <c r="F38" s="36"/>
      <c r="G38" s="31"/>
      <c r="H38" s="32"/>
      <c r="I38" s="48"/>
      <c r="J38" s="36"/>
      <c r="K38" s="31"/>
      <c r="L38" s="32"/>
    </row>
    <row r="39" spans="1:13" x14ac:dyDescent="0.3">
      <c r="A39" s="10">
        <v>602</v>
      </c>
      <c r="B39" s="25" t="s">
        <v>116</v>
      </c>
      <c r="C39" s="31">
        <v>490</v>
      </c>
      <c r="D39" s="32">
        <v>652.65</v>
      </c>
      <c r="E39" s="48">
        <v>677</v>
      </c>
      <c r="F39" s="36">
        <v>701.95</v>
      </c>
      <c r="G39" s="31">
        <v>400</v>
      </c>
      <c r="H39" s="32">
        <v>432.51</v>
      </c>
      <c r="I39" s="48">
        <v>505</v>
      </c>
      <c r="J39" s="32">
        <v>505.63</v>
      </c>
      <c r="K39" s="31"/>
      <c r="L39" s="32"/>
    </row>
    <row r="40" spans="1:13" x14ac:dyDescent="0.3">
      <c r="A40" s="10">
        <v>603</v>
      </c>
      <c r="B40" s="25" t="s">
        <v>117</v>
      </c>
      <c r="C40" s="31"/>
      <c r="D40" s="32"/>
      <c r="E40" s="48"/>
      <c r="F40" s="36"/>
      <c r="G40" s="31">
        <v>60</v>
      </c>
      <c r="H40" s="32">
        <v>61.74</v>
      </c>
      <c r="I40" s="48"/>
      <c r="J40" s="36">
        <v>98.66</v>
      </c>
      <c r="K40" s="31"/>
      <c r="L40" s="32"/>
    </row>
    <row r="41" spans="1:13" x14ac:dyDescent="0.3">
      <c r="A41" s="10">
        <v>604</v>
      </c>
      <c r="B41" s="25" t="s">
        <v>118</v>
      </c>
      <c r="C41" s="31"/>
      <c r="D41" s="32"/>
      <c r="E41" s="48"/>
      <c r="F41" s="36"/>
      <c r="G41" s="31"/>
      <c r="H41" s="32"/>
      <c r="I41" s="48"/>
      <c r="J41" s="36"/>
      <c r="K41" s="31"/>
      <c r="L41" s="32"/>
    </row>
    <row r="42" spans="1:13" x14ac:dyDescent="0.3">
      <c r="A42" s="10">
        <v>609</v>
      </c>
      <c r="B42" s="25" t="s">
        <v>119</v>
      </c>
      <c r="C42" s="31">
        <v>258</v>
      </c>
      <c r="D42" s="32">
        <v>271.99</v>
      </c>
      <c r="E42" s="48">
        <v>440</v>
      </c>
      <c r="F42" s="36">
        <v>410.17</v>
      </c>
      <c r="G42" s="31">
        <v>200</v>
      </c>
      <c r="H42" s="32">
        <v>209.9</v>
      </c>
      <c r="I42" s="48">
        <v>250</v>
      </c>
      <c r="J42" s="36">
        <v>262.97000000000003</v>
      </c>
      <c r="K42" s="31">
        <v>70</v>
      </c>
      <c r="L42" s="32">
        <v>84.1</v>
      </c>
    </row>
    <row r="43" spans="1:13" x14ac:dyDescent="0.3">
      <c r="A43" s="10">
        <v>641</v>
      </c>
      <c r="B43" s="25" t="s">
        <v>122</v>
      </c>
      <c r="C43" s="31"/>
      <c r="D43" s="32"/>
      <c r="E43" s="48"/>
      <c r="F43" s="36"/>
      <c r="G43" s="31"/>
      <c r="H43" s="32"/>
      <c r="I43" s="48"/>
      <c r="J43" s="36"/>
      <c r="K43" s="31"/>
      <c r="L43" s="32"/>
    </row>
    <row r="44" spans="1:13" x14ac:dyDescent="0.3">
      <c r="A44" s="10">
        <v>642</v>
      </c>
      <c r="B44" s="25" t="s">
        <v>123</v>
      </c>
      <c r="C44" s="31"/>
      <c r="D44" s="32"/>
      <c r="E44" s="48"/>
      <c r="F44" s="36"/>
      <c r="G44" s="31"/>
      <c r="H44" s="32"/>
      <c r="I44" s="48"/>
      <c r="J44" s="36"/>
      <c r="K44" s="31"/>
      <c r="L44" s="32"/>
    </row>
    <row r="45" spans="1:13" x14ac:dyDescent="0.3">
      <c r="A45" s="10">
        <v>643</v>
      </c>
      <c r="B45" s="25" t="s">
        <v>124</v>
      </c>
      <c r="C45" s="31"/>
      <c r="D45" s="32"/>
      <c r="E45" s="48"/>
      <c r="F45" s="36"/>
      <c r="G45" s="31"/>
      <c r="H45" s="32"/>
      <c r="I45" s="48"/>
      <c r="J45" s="36"/>
      <c r="K45" s="31"/>
      <c r="L45" s="32"/>
    </row>
    <row r="46" spans="1:13" x14ac:dyDescent="0.3">
      <c r="A46" s="10">
        <v>644</v>
      </c>
      <c r="B46" s="25" t="s">
        <v>125</v>
      </c>
      <c r="C46" s="31"/>
      <c r="D46" s="32"/>
      <c r="E46" s="48"/>
      <c r="F46" s="36"/>
      <c r="G46" s="31"/>
      <c r="H46" s="32"/>
      <c r="I46" s="48"/>
      <c r="J46" s="36"/>
      <c r="K46" s="31"/>
      <c r="L46" s="32"/>
    </row>
    <row r="47" spans="1:13" x14ac:dyDescent="0.3">
      <c r="A47" s="10">
        <v>645</v>
      </c>
      <c r="B47" s="25" t="s">
        <v>152</v>
      </c>
      <c r="C47" s="31"/>
      <c r="D47" s="32"/>
      <c r="E47" s="48"/>
      <c r="F47" s="36"/>
      <c r="G47" s="31"/>
      <c r="H47" s="32"/>
      <c r="I47" s="48"/>
      <c r="J47" s="36"/>
      <c r="K47" s="31"/>
      <c r="L47" s="32"/>
    </row>
    <row r="48" spans="1:13" x14ac:dyDescent="0.3">
      <c r="A48" s="10">
        <v>648</v>
      </c>
      <c r="B48" s="25" t="s">
        <v>128</v>
      </c>
      <c r="C48" s="31">
        <v>62</v>
      </c>
      <c r="D48" s="32">
        <v>73.7</v>
      </c>
      <c r="E48" s="48">
        <v>270</v>
      </c>
      <c r="F48" s="36">
        <v>272.13</v>
      </c>
      <c r="G48" s="31"/>
      <c r="H48" s="32">
        <v>17.98</v>
      </c>
      <c r="I48" s="48">
        <v>152</v>
      </c>
      <c r="J48" s="32">
        <v>200.07</v>
      </c>
      <c r="K48" s="31"/>
      <c r="L48" s="32">
        <v>2</v>
      </c>
    </row>
    <row r="49" spans="1:12" x14ac:dyDescent="0.3">
      <c r="A49" s="10">
        <v>649</v>
      </c>
      <c r="B49" s="25" t="s">
        <v>153</v>
      </c>
      <c r="C49" s="31"/>
      <c r="D49" s="32">
        <v>22.43</v>
      </c>
      <c r="E49" s="48">
        <v>5</v>
      </c>
      <c r="F49" s="36">
        <v>39.950000000000003</v>
      </c>
      <c r="G49" s="31"/>
      <c r="H49" s="32"/>
      <c r="I49" s="48">
        <v>1</v>
      </c>
      <c r="J49" s="36"/>
      <c r="K49" s="31">
        <v>1</v>
      </c>
      <c r="L49" s="32"/>
    </row>
    <row r="50" spans="1:12" x14ac:dyDescent="0.3">
      <c r="A50" s="10">
        <v>662</v>
      </c>
      <c r="B50" s="25" t="s">
        <v>16</v>
      </c>
      <c r="C50" s="31"/>
      <c r="D50" s="32">
        <v>0.13</v>
      </c>
      <c r="E50" s="48">
        <v>1</v>
      </c>
      <c r="F50" s="36">
        <v>0.21</v>
      </c>
      <c r="G50" s="31"/>
      <c r="H50" s="32">
        <v>0.13</v>
      </c>
      <c r="I50" s="48"/>
      <c r="J50" s="36">
        <v>0.21</v>
      </c>
      <c r="K50" s="31">
        <v>1</v>
      </c>
      <c r="L50" s="32">
        <v>0.05</v>
      </c>
    </row>
    <row r="51" spans="1:12" x14ac:dyDescent="0.3">
      <c r="A51" s="10">
        <v>669</v>
      </c>
      <c r="B51" s="25" t="s">
        <v>131</v>
      </c>
      <c r="C51" s="31"/>
      <c r="D51" s="32"/>
      <c r="E51" s="48"/>
      <c r="F51" s="36"/>
      <c r="G51" s="31"/>
      <c r="H51" s="32">
        <v>0.24</v>
      </c>
      <c r="I51" s="48"/>
      <c r="J51" s="36"/>
      <c r="K51" s="31"/>
      <c r="L51" s="32"/>
    </row>
    <row r="52" spans="1:12" x14ac:dyDescent="0.3">
      <c r="A52" s="10">
        <v>672</v>
      </c>
      <c r="B52" s="25" t="s">
        <v>154</v>
      </c>
      <c r="C52" s="53">
        <f t="shared" ref="C52:L52" si="1">SUBTOTAL(9,C53:C55)</f>
        <v>680</v>
      </c>
      <c r="D52" s="87">
        <f t="shared" si="1"/>
        <v>5075.5</v>
      </c>
      <c r="E52" s="53">
        <f t="shared" si="1"/>
        <v>950</v>
      </c>
      <c r="F52" s="87">
        <f t="shared" si="1"/>
        <v>5945.5</v>
      </c>
      <c r="G52" s="53">
        <f t="shared" si="1"/>
        <v>610</v>
      </c>
      <c r="H52" s="87">
        <f t="shared" si="1"/>
        <v>3590.3</v>
      </c>
      <c r="I52" s="53">
        <f t="shared" si="1"/>
        <v>634</v>
      </c>
      <c r="J52" s="87">
        <f t="shared" si="1"/>
        <v>3626.2</v>
      </c>
      <c r="K52" s="53">
        <f t="shared" si="1"/>
        <v>351</v>
      </c>
      <c r="L52" s="87">
        <f t="shared" si="1"/>
        <v>1428.6</v>
      </c>
    </row>
    <row r="53" spans="1:12" x14ac:dyDescent="0.3">
      <c r="A53" s="10"/>
      <c r="B53" s="39" t="s">
        <v>156</v>
      </c>
      <c r="C53" s="44">
        <v>680</v>
      </c>
      <c r="D53" s="164">
        <v>680</v>
      </c>
      <c r="E53" s="137">
        <v>950</v>
      </c>
      <c r="F53" s="168">
        <v>950</v>
      </c>
      <c r="G53" s="44">
        <v>610</v>
      </c>
      <c r="H53" s="164">
        <v>610</v>
      </c>
      <c r="I53" s="137">
        <v>534</v>
      </c>
      <c r="J53" s="168">
        <v>534</v>
      </c>
      <c r="K53" s="44">
        <v>351</v>
      </c>
      <c r="L53" s="164">
        <v>351</v>
      </c>
    </row>
    <row r="54" spans="1:12" x14ac:dyDescent="0.3">
      <c r="A54" s="10"/>
      <c r="B54" s="39" t="s">
        <v>208</v>
      </c>
      <c r="C54" s="44"/>
      <c r="D54" s="164"/>
      <c r="E54" s="137"/>
      <c r="F54" s="168"/>
      <c r="G54" s="44"/>
      <c r="H54" s="164"/>
      <c r="I54" s="137">
        <v>100</v>
      </c>
      <c r="J54" s="168">
        <v>100</v>
      </c>
      <c r="K54" s="44"/>
      <c r="L54" s="164"/>
    </row>
    <row r="55" spans="1:12" x14ac:dyDescent="0.3">
      <c r="A55" s="10"/>
      <c r="B55" s="39" t="s">
        <v>130</v>
      </c>
      <c r="C55" s="44"/>
      <c r="D55" s="164">
        <v>4395.5</v>
      </c>
      <c r="E55" s="137"/>
      <c r="F55" s="168">
        <v>4995.5</v>
      </c>
      <c r="G55" s="44"/>
      <c r="H55" s="164">
        <v>2980.3</v>
      </c>
      <c r="I55" s="137"/>
      <c r="J55" s="168">
        <v>2992.2</v>
      </c>
      <c r="K55" s="44"/>
      <c r="L55" s="164">
        <v>1077.5999999999999</v>
      </c>
    </row>
    <row r="56" spans="1:12" ht="16.2" thickBot="1" x14ac:dyDescent="0.35">
      <c r="A56" s="16"/>
      <c r="B56" s="40" t="s">
        <v>155</v>
      </c>
      <c r="C56" s="45"/>
      <c r="D56" s="165"/>
      <c r="E56" s="138"/>
      <c r="F56" s="169"/>
      <c r="G56" s="45"/>
      <c r="H56" s="165"/>
      <c r="I56" s="138"/>
      <c r="J56" s="169"/>
      <c r="K56" s="45"/>
      <c r="L56" s="165"/>
    </row>
    <row r="57" spans="1:12" ht="23.25" customHeight="1" thickBot="1" x14ac:dyDescent="0.35">
      <c r="A57" s="17"/>
      <c r="B57" s="27" t="s">
        <v>25</v>
      </c>
      <c r="C57" s="35">
        <f t="shared" ref="C57:L57" si="2">SUBTOTAL(9,C38:C56)</f>
        <v>1490</v>
      </c>
      <c r="D57" s="163">
        <f t="shared" si="2"/>
        <v>6096.4</v>
      </c>
      <c r="E57" s="29">
        <f t="shared" si="2"/>
        <v>2343</v>
      </c>
      <c r="F57" s="163">
        <f t="shared" si="2"/>
        <v>7369.91</v>
      </c>
      <c r="G57" s="35">
        <f t="shared" si="2"/>
        <v>1270</v>
      </c>
      <c r="H57" s="163">
        <f t="shared" si="2"/>
        <v>4312.8</v>
      </c>
      <c r="I57" s="29">
        <f t="shared" si="2"/>
        <v>1542</v>
      </c>
      <c r="J57" s="163">
        <f t="shared" si="2"/>
        <v>4693.74</v>
      </c>
      <c r="K57" s="54">
        <f t="shared" si="2"/>
        <v>423</v>
      </c>
      <c r="L57" s="163">
        <f t="shared" si="2"/>
        <v>1514.75</v>
      </c>
    </row>
    <row r="58" spans="1:12" ht="22.5" customHeight="1" thickBot="1" x14ac:dyDescent="0.35">
      <c r="A58" s="19" t="s">
        <v>31</v>
      </c>
      <c r="B58" s="41"/>
      <c r="C58" s="139">
        <f>C57-C33</f>
        <v>0</v>
      </c>
      <c r="D58" s="55">
        <f>D57-D33</f>
        <v>3.2799999999997453</v>
      </c>
      <c r="E58" s="140">
        <f t="shared" ref="E58:L58" si="3">SUM(E57-E33)</f>
        <v>0</v>
      </c>
      <c r="F58" s="159">
        <f t="shared" si="3"/>
        <v>15.569999999999709</v>
      </c>
      <c r="G58" s="139">
        <f t="shared" si="3"/>
        <v>0</v>
      </c>
      <c r="H58" s="172">
        <f t="shared" si="3"/>
        <v>16.169999999999163</v>
      </c>
      <c r="I58" s="139">
        <f t="shared" si="3"/>
        <v>100</v>
      </c>
      <c r="J58" s="172">
        <f t="shared" si="3"/>
        <v>98.649999999999636</v>
      </c>
      <c r="K58" s="140">
        <f t="shared" si="3"/>
        <v>1</v>
      </c>
      <c r="L58" s="104">
        <f t="shared" si="3"/>
        <v>45.529999999999973</v>
      </c>
    </row>
    <row r="59" spans="1:12" x14ac:dyDescent="0.3">
      <c r="A59" s="8">
        <v>591</v>
      </c>
      <c r="B59" s="14" t="s">
        <v>26</v>
      </c>
      <c r="C59" s="46"/>
      <c r="D59" s="166"/>
      <c r="E59" s="43"/>
      <c r="F59" s="170"/>
      <c r="G59" s="46"/>
      <c r="H59" s="166"/>
      <c r="I59" s="43"/>
      <c r="J59" s="170"/>
      <c r="K59" s="56"/>
      <c r="L59" s="174"/>
    </row>
    <row r="60" spans="1:12" x14ac:dyDescent="0.3">
      <c r="A60" s="10">
        <v>595</v>
      </c>
      <c r="B60" s="25" t="s">
        <v>38</v>
      </c>
      <c r="C60" s="31"/>
      <c r="D60" s="32"/>
      <c r="E60" s="48"/>
      <c r="F60" s="36"/>
      <c r="G60" s="31"/>
      <c r="H60" s="32"/>
      <c r="I60" s="48"/>
      <c r="J60" s="36"/>
      <c r="K60" s="31"/>
      <c r="L60" s="32"/>
    </row>
    <row r="61" spans="1:12" ht="18.75" customHeight="1" thickBot="1" x14ac:dyDescent="0.35">
      <c r="A61" s="22" t="s">
        <v>32</v>
      </c>
      <c r="B61" s="42"/>
      <c r="C61" s="142">
        <f t="shared" ref="C61:L61" si="4">SUM(C58)</f>
        <v>0</v>
      </c>
      <c r="D61" s="167">
        <f t="shared" si="4"/>
        <v>3.2799999999997453</v>
      </c>
      <c r="E61" s="143">
        <f t="shared" si="4"/>
        <v>0</v>
      </c>
      <c r="F61" s="171">
        <f t="shared" si="4"/>
        <v>15.569999999999709</v>
      </c>
      <c r="G61" s="144">
        <f t="shared" si="4"/>
        <v>0</v>
      </c>
      <c r="H61" s="173">
        <f t="shared" si="4"/>
        <v>16.169999999999163</v>
      </c>
      <c r="I61" s="143">
        <f t="shared" si="4"/>
        <v>100</v>
      </c>
      <c r="J61" s="171">
        <f t="shared" si="4"/>
        <v>98.649999999999636</v>
      </c>
      <c r="K61" s="144">
        <f t="shared" si="4"/>
        <v>1</v>
      </c>
      <c r="L61" s="173">
        <f t="shared" si="4"/>
        <v>45.529999999999973</v>
      </c>
    </row>
    <row r="62" spans="1:12" ht="24" customHeight="1" x14ac:dyDescent="0.3"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3">
      <c r="C63" s="2"/>
      <c r="D63" s="2"/>
      <c r="E63" s="2"/>
      <c r="F63" s="2"/>
      <c r="G63" s="2"/>
      <c r="H63" s="2"/>
      <c r="I63" s="3"/>
      <c r="J63" s="3"/>
      <c r="K63" s="3"/>
      <c r="L63" s="3"/>
    </row>
  </sheetData>
  <mergeCells count="14">
    <mergeCell ref="C4:D4"/>
    <mergeCell ref="K4:L4"/>
    <mergeCell ref="I35:J35"/>
    <mergeCell ref="A2:L2"/>
    <mergeCell ref="A1:L1"/>
    <mergeCell ref="I4:J4"/>
    <mergeCell ref="A4:B4"/>
    <mergeCell ref="A35:B35"/>
    <mergeCell ref="C35:D35"/>
    <mergeCell ref="E35:F35"/>
    <mergeCell ref="G35:H35"/>
    <mergeCell ref="K35:L35"/>
    <mergeCell ref="E4:F4"/>
    <mergeCell ref="G4:H4"/>
  </mergeCells>
  <phoneticPr fontId="1" type="noConversion"/>
  <printOptions horizontalCentered="1" verticalCentered="1"/>
  <pageMargins left="0.19685039370078741" right="0.19685039370078741" top="0.28000000000000003" bottom="0.9055118110236221" header="0.23622047244094491" footer="0.9055118110236221"/>
  <pageSetup paperSize="9" scale="89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Normal="100" zoomScaleSheetLayoutView="100" workbookViewId="0">
      <selection activeCell="A4" sqref="A4:F4"/>
    </sheetView>
  </sheetViews>
  <sheetFormatPr defaultColWidth="9.109375" defaultRowHeight="15.6" x14ac:dyDescent="0.3"/>
  <cols>
    <col min="1" max="1" width="8.33203125" style="1" customWidth="1"/>
    <col min="2" max="2" width="38.5546875" style="1" customWidth="1"/>
    <col min="3" max="3" width="11.109375" style="1" customWidth="1"/>
    <col min="4" max="4" width="15" style="1" customWidth="1"/>
    <col min="5" max="5" width="11" style="1" customWidth="1"/>
    <col min="6" max="6" width="15" style="1" customWidth="1"/>
    <col min="7" max="7" width="2.6640625" style="1" customWidth="1"/>
    <col min="8" max="9" width="9.88671875" style="1" bestFit="1" customWidth="1"/>
    <col min="10" max="16384" width="9.109375" style="1"/>
  </cols>
  <sheetData>
    <row r="1" spans="1:12" ht="48" customHeight="1" x14ac:dyDescent="0.35">
      <c r="A1" s="201" t="s">
        <v>132</v>
      </c>
      <c r="B1" s="201"/>
      <c r="C1" s="201"/>
      <c r="D1" s="201"/>
      <c r="E1" s="201"/>
      <c r="F1" s="201"/>
      <c r="G1" s="52"/>
      <c r="H1" s="52"/>
      <c r="I1" s="52"/>
      <c r="J1" s="52"/>
      <c r="K1" s="52"/>
      <c r="L1" s="52"/>
    </row>
    <row r="2" spans="1:12" ht="21" customHeight="1" x14ac:dyDescent="0.35">
      <c r="A2" s="203" t="s">
        <v>215</v>
      </c>
      <c r="B2" s="203"/>
      <c r="C2" s="203"/>
      <c r="D2" s="203"/>
      <c r="E2" s="203"/>
      <c r="F2" s="203"/>
      <c r="G2" s="52"/>
      <c r="H2" s="52"/>
      <c r="I2" s="52"/>
      <c r="J2" s="52"/>
      <c r="K2" s="52"/>
      <c r="L2" s="52"/>
    </row>
    <row r="3" spans="1:12" ht="29.25" customHeight="1" x14ac:dyDescent="0.35">
      <c r="A3" s="15"/>
      <c r="B3" s="200" t="s">
        <v>40</v>
      </c>
      <c r="C3" s="200"/>
      <c r="D3" s="148"/>
      <c r="E3" s="148"/>
      <c r="F3" s="51" t="s">
        <v>226</v>
      </c>
    </row>
    <row r="4" spans="1:12" ht="20.25" customHeight="1" thickBot="1" x14ac:dyDescent="0.35">
      <c r="A4" s="202"/>
      <c r="B4" s="202"/>
      <c r="C4" s="202"/>
      <c r="D4" s="202"/>
      <c r="E4" s="202"/>
      <c r="F4" s="202"/>
    </row>
    <row r="5" spans="1:12" ht="22.5" customHeight="1" x14ac:dyDescent="0.3">
      <c r="A5" s="197" t="s">
        <v>0</v>
      </c>
      <c r="B5" s="198"/>
      <c r="C5" s="194" t="s">
        <v>28</v>
      </c>
      <c r="D5" s="195"/>
      <c r="E5" s="194" t="s">
        <v>27</v>
      </c>
      <c r="F5" s="195"/>
      <c r="G5" s="183"/>
    </row>
    <row r="6" spans="1:12" ht="27.75" customHeight="1" thickBot="1" x14ac:dyDescent="0.35">
      <c r="A6" s="11" t="s">
        <v>6</v>
      </c>
      <c r="B6" s="24" t="s">
        <v>7</v>
      </c>
      <c r="C6" s="59" t="s">
        <v>39</v>
      </c>
      <c r="D6" s="20" t="s">
        <v>29</v>
      </c>
      <c r="E6" s="24" t="s">
        <v>39</v>
      </c>
      <c r="F6" s="20" t="s">
        <v>29</v>
      </c>
      <c r="G6" s="183"/>
    </row>
    <row r="7" spans="1:12" ht="10.5" customHeight="1" x14ac:dyDescent="0.3">
      <c r="A7" s="12"/>
      <c r="B7" s="6"/>
      <c r="C7" s="12"/>
      <c r="D7" s="9"/>
      <c r="E7" s="5"/>
      <c r="F7" s="9"/>
      <c r="G7" s="183"/>
    </row>
    <row r="8" spans="1:12" ht="20.100000000000001" customHeight="1" x14ac:dyDescent="0.3">
      <c r="A8" s="10">
        <v>501</v>
      </c>
      <c r="B8" s="25" t="s">
        <v>8</v>
      </c>
      <c r="C8" s="31">
        <v>5234</v>
      </c>
      <c r="D8" s="32">
        <v>6065.71</v>
      </c>
      <c r="E8" s="48">
        <v>4393</v>
      </c>
      <c r="F8" s="32">
        <v>4609.78</v>
      </c>
      <c r="G8" s="183"/>
    </row>
    <row r="9" spans="1:12" ht="20.100000000000001" customHeight="1" x14ac:dyDescent="0.3">
      <c r="A9" s="10">
        <v>502</v>
      </c>
      <c r="B9" s="25" t="s">
        <v>9</v>
      </c>
      <c r="C9" s="31">
        <v>3900</v>
      </c>
      <c r="D9" s="32">
        <v>3822.36</v>
      </c>
      <c r="E9" s="48">
        <v>1970</v>
      </c>
      <c r="F9" s="32">
        <v>1763.13</v>
      </c>
      <c r="G9" s="183"/>
    </row>
    <row r="10" spans="1:12" ht="20.100000000000001" customHeight="1" x14ac:dyDescent="0.3">
      <c r="A10" s="10">
        <v>503</v>
      </c>
      <c r="B10" s="25" t="s">
        <v>30</v>
      </c>
      <c r="C10" s="31"/>
      <c r="D10" s="32"/>
      <c r="E10" s="7"/>
      <c r="F10" s="32"/>
      <c r="G10" s="183"/>
    </row>
    <row r="11" spans="1:12" ht="20.100000000000001" customHeight="1" x14ac:dyDescent="0.3">
      <c r="A11" s="10">
        <v>504</v>
      </c>
      <c r="B11" s="25" t="s">
        <v>10</v>
      </c>
      <c r="C11" s="31"/>
      <c r="D11" s="32"/>
      <c r="E11" s="7"/>
      <c r="F11" s="32"/>
      <c r="G11" s="183"/>
    </row>
    <row r="12" spans="1:12" ht="20.100000000000001" customHeight="1" x14ac:dyDescent="0.3">
      <c r="A12" s="10">
        <v>511</v>
      </c>
      <c r="B12" s="25" t="s">
        <v>11</v>
      </c>
      <c r="C12" s="31">
        <v>1010</v>
      </c>
      <c r="D12" s="32">
        <v>854.4</v>
      </c>
      <c r="E12" s="7">
        <v>330</v>
      </c>
      <c r="F12" s="32">
        <v>479.34</v>
      </c>
      <c r="G12" s="183"/>
    </row>
    <row r="13" spans="1:12" ht="20.100000000000001" customHeight="1" x14ac:dyDescent="0.3">
      <c r="A13" s="10">
        <v>512</v>
      </c>
      <c r="B13" s="25" t="s">
        <v>12</v>
      </c>
      <c r="C13" s="31">
        <v>3</v>
      </c>
      <c r="D13" s="32">
        <v>31.12</v>
      </c>
      <c r="E13" s="7">
        <v>15</v>
      </c>
      <c r="F13" s="32">
        <v>12.21</v>
      </c>
      <c r="G13" s="13"/>
    </row>
    <row r="14" spans="1:12" ht="20.100000000000001" customHeight="1" x14ac:dyDescent="0.3">
      <c r="A14" s="10">
        <v>513</v>
      </c>
      <c r="B14" s="25" t="s">
        <v>13</v>
      </c>
      <c r="C14" s="31"/>
      <c r="D14" s="32"/>
      <c r="E14" s="7"/>
      <c r="F14" s="32"/>
      <c r="G14" s="13"/>
    </row>
    <row r="15" spans="1:12" ht="20.100000000000001" customHeight="1" x14ac:dyDescent="0.3">
      <c r="A15" s="10">
        <v>518</v>
      </c>
      <c r="B15" s="25" t="s">
        <v>14</v>
      </c>
      <c r="C15" s="31">
        <v>915</v>
      </c>
      <c r="D15" s="32">
        <v>1016.29</v>
      </c>
      <c r="E15" s="7">
        <v>897</v>
      </c>
      <c r="F15" s="32">
        <v>957.04</v>
      </c>
      <c r="G15" s="13"/>
    </row>
    <row r="16" spans="1:12" ht="20.100000000000001" customHeight="1" x14ac:dyDescent="0.3">
      <c r="A16" s="10">
        <v>521</v>
      </c>
      <c r="B16" s="25" t="s">
        <v>15</v>
      </c>
      <c r="C16" s="31">
        <v>225</v>
      </c>
      <c r="D16" s="32">
        <v>21881.02</v>
      </c>
      <c r="E16" s="7">
        <v>70</v>
      </c>
      <c r="F16" s="32">
        <v>6821.69</v>
      </c>
      <c r="G16" s="13"/>
    </row>
    <row r="17" spans="1:7" ht="20.100000000000001" customHeight="1" x14ac:dyDescent="0.3">
      <c r="A17" s="10">
        <v>524</v>
      </c>
      <c r="B17" s="25" t="s">
        <v>34</v>
      </c>
      <c r="C17" s="31">
        <v>75</v>
      </c>
      <c r="D17" s="32">
        <v>7275.22</v>
      </c>
      <c r="E17" s="7">
        <v>23</v>
      </c>
      <c r="F17" s="32">
        <v>2282.33</v>
      </c>
      <c r="G17" s="13"/>
    </row>
    <row r="18" spans="1:7" ht="20.100000000000001" customHeight="1" x14ac:dyDescent="0.3">
      <c r="A18" s="10">
        <v>525</v>
      </c>
      <c r="B18" s="25" t="s">
        <v>133</v>
      </c>
      <c r="C18" s="31">
        <v>90</v>
      </c>
      <c r="D18" s="32">
        <v>90.11</v>
      </c>
      <c r="E18" s="7">
        <v>20</v>
      </c>
      <c r="F18" s="32">
        <v>28.71</v>
      </c>
      <c r="G18" s="13"/>
    </row>
    <row r="19" spans="1:7" ht="20.100000000000001" customHeight="1" x14ac:dyDescent="0.3">
      <c r="A19" s="10">
        <v>527</v>
      </c>
      <c r="B19" s="25" t="s">
        <v>35</v>
      </c>
      <c r="C19" s="31">
        <v>3</v>
      </c>
      <c r="D19" s="32">
        <v>224.19</v>
      </c>
      <c r="E19" s="7">
        <v>2</v>
      </c>
      <c r="F19" s="32">
        <v>95.16</v>
      </c>
      <c r="G19" s="13"/>
    </row>
    <row r="20" spans="1:7" ht="20.100000000000001" customHeight="1" x14ac:dyDescent="0.3">
      <c r="A20" s="10">
        <v>528</v>
      </c>
      <c r="B20" s="25" t="s">
        <v>134</v>
      </c>
      <c r="C20" s="31"/>
      <c r="D20" s="32"/>
      <c r="E20" s="7"/>
      <c r="F20" s="32"/>
      <c r="G20" s="13"/>
    </row>
    <row r="21" spans="1:7" ht="20.100000000000001" customHeight="1" x14ac:dyDescent="0.3">
      <c r="A21" s="10">
        <v>538</v>
      </c>
      <c r="B21" s="25" t="s">
        <v>135</v>
      </c>
      <c r="C21" s="31"/>
      <c r="D21" s="32"/>
      <c r="E21" s="7"/>
      <c r="F21" s="32"/>
      <c r="G21" s="13"/>
    </row>
    <row r="22" spans="1:7" ht="20.100000000000001" customHeight="1" x14ac:dyDescent="0.3">
      <c r="A22" s="10">
        <v>541</v>
      </c>
      <c r="B22" s="25" t="s">
        <v>37</v>
      </c>
      <c r="C22" s="31"/>
      <c r="D22" s="32">
        <v>0.65</v>
      </c>
      <c r="E22" s="7"/>
      <c r="F22" s="32"/>
      <c r="G22" s="13"/>
    </row>
    <row r="23" spans="1:7" ht="20.100000000000001" customHeight="1" x14ac:dyDescent="0.3">
      <c r="A23" s="10">
        <v>542</v>
      </c>
      <c r="B23" s="25" t="s">
        <v>123</v>
      </c>
      <c r="C23" s="31"/>
      <c r="D23" s="32"/>
      <c r="E23" s="7"/>
      <c r="F23" s="32"/>
      <c r="G23" s="13"/>
    </row>
    <row r="24" spans="1:7" ht="20.100000000000001" customHeight="1" x14ac:dyDescent="0.3">
      <c r="A24" s="10">
        <v>543</v>
      </c>
      <c r="B24" s="25" t="s">
        <v>17</v>
      </c>
      <c r="C24" s="31"/>
      <c r="D24" s="32"/>
      <c r="E24" s="7"/>
      <c r="F24" s="32"/>
      <c r="G24" s="13"/>
    </row>
    <row r="25" spans="1:7" ht="20.100000000000001" customHeight="1" x14ac:dyDescent="0.3">
      <c r="A25" s="10">
        <v>547</v>
      </c>
      <c r="B25" s="25" t="s">
        <v>18</v>
      </c>
      <c r="C25" s="31"/>
      <c r="D25" s="32">
        <v>7.08</v>
      </c>
      <c r="E25" s="7"/>
      <c r="F25" s="32"/>
      <c r="G25" s="13"/>
    </row>
    <row r="26" spans="1:7" ht="20.100000000000001" customHeight="1" x14ac:dyDescent="0.3">
      <c r="A26" s="10">
        <v>548</v>
      </c>
      <c r="B26" s="25" t="s">
        <v>136</v>
      </c>
      <c r="C26" s="31"/>
      <c r="D26" s="32"/>
      <c r="E26" s="7"/>
      <c r="F26" s="32"/>
      <c r="G26" s="13"/>
    </row>
    <row r="27" spans="1:7" ht="20.100000000000001" customHeight="1" x14ac:dyDescent="0.3">
      <c r="A27" s="16">
        <v>549</v>
      </c>
      <c r="B27" s="26" t="s">
        <v>141</v>
      </c>
      <c r="C27" s="31"/>
      <c r="D27" s="32">
        <v>80.12</v>
      </c>
      <c r="E27" s="7"/>
      <c r="F27" s="32">
        <v>0.12</v>
      </c>
      <c r="G27" s="13"/>
    </row>
    <row r="28" spans="1:7" ht="20.100000000000001" customHeight="1" x14ac:dyDescent="0.3">
      <c r="A28" s="10">
        <v>551</v>
      </c>
      <c r="B28" s="25" t="s">
        <v>137</v>
      </c>
      <c r="C28" s="31">
        <v>317</v>
      </c>
      <c r="D28" s="32">
        <v>338.02</v>
      </c>
      <c r="E28" s="7">
        <v>123</v>
      </c>
      <c r="F28" s="32">
        <v>123</v>
      </c>
      <c r="G28" s="13"/>
    </row>
    <row r="29" spans="1:7" ht="20.100000000000001" customHeight="1" x14ac:dyDescent="0.3">
      <c r="A29" s="10">
        <v>555</v>
      </c>
      <c r="B29" s="25" t="s">
        <v>138</v>
      </c>
      <c r="C29" s="31"/>
      <c r="D29" s="32"/>
      <c r="E29" s="7"/>
      <c r="F29" s="32"/>
      <c r="G29" s="13"/>
    </row>
    <row r="30" spans="1:7" ht="20.100000000000001" customHeight="1" x14ac:dyDescent="0.3">
      <c r="A30" s="10">
        <v>556</v>
      </c>
      <c r="B30" s="25" t="s">
        <v>139</v>
      </c>
      <c r="C30" s="31"/>
      <c r="D30" s="32"/>
      <c r="E30" s="7"/>
      <c r="F30" s="32"/>
      <c r="G30" s="13"/>
    </row>
    <row r="31" spans="1:7" ht="20.100000000000001" customHeight="1" x14ac:dyDescent="0.3">
      <c r="A31" s="16">
        <v>557</v>
      </c>
      <c r="B31" s="26" t="s">
        <v>140</v>
      </c>
      <c r="C31" s="31"/>
      <c r="D31" s="32">
        <v>5.42</v>
      </c>
      <c r="E31" s="7"/>
      <c r="F31" s="32"/>
      <c r="G31" s="13"/>
    </row>
    <row r="32" spans="1:7" ht="20.100000000000001" customHeight="1" x14ac:dyDescent="0.3">
      <c r="A32" s="16">
        <v>558</v>
      </c>
      <c r="B32" s="26" t="s">
        <v>198</v>
      </c>
      <c r="C32" s="31"/>
      <c r="D32" s="32">
        <v>221.98</v>
      </c>
      <c r="E32" s="7"/>
      <c r="F32" s="32">
        <v>631.34</v>
      </c>
      <c r="G32" s="13"/>
    </row>
    <row r="33" spans="1:7" ht="20.100000000000001" customHeight="1" x14ac:dyDescent="0.3">
      <c r="A33" s="10">
        <v>562</v>
      </c>
      <c r="B33" s="25" t="s">
        <v>16</v>
      </c>
      <c r="C33" s="31"/>
      <c r="D33" s="32"/>
      <c r="E33" s="7"/>
      <c r="F33" s="32"/>
      <c r="G33" s="13"/>
    </row>
    <row r="34" spans="1:7" ht="20.100000000000001" customHeight="1" x14ac:dyDescent="0.3">
      <c r="A34" s="57">
        <v>563</v>
      </c>
      <c r="B34" s="47" t="s">
        <v>194</v>
      </c>
      <c r="C34" s="33"/>
      <c r="D34" s="34"/>
      <c r="E34" s="28"/>
      <c r="F34" s="34"/>
      <c r="G34" s="13"/>
    </row>
    <row r="35" spans="1:7" ht="20.100000000000001" customHeight="1" thickBot="1" x14ac:dyDescent="0.35">
      <c r="A35" s="11">
        <v>569</v>
      </c>
      <c r="B35" s="181" t="s">
        <v>142</v>
      </c>
      <c r="C35" s="33">
        <v>80</v>
      </c>
      <c r="D35" s="34"/>
      <c r="E35" s="28">
        <v>67</v>
      </c>
      <c r="F35" s="34">
        <v>23.49</v>
      </c>
      <c r="G35" s="13"/>
    </row>
    <row r="36" spans="1:7" ht="28.5" customHeight="1" thickBot="1" x14ac:dyDescent="0.35">
      <c r="A36" s="18"/>
      <c r="B36" s="27" t="s">
        <v>22</v>
      </c>
      <c r="C36" s="35">
        <f>SUM(C8:C35)</f>
        <v>11852</v>
      </c>
      <c r="D36" s="163">
        <f>SUM(D8:D35)</f>
        <v>41913.69000000001</v>
      </c>
      <c r="E36" s="29">
        <f>SUM(E8:E35)</f>
        <v>7910</v>
      </c>
      <c r="F36" s="163">
        <f>SUM(F8:F35)</f>
        <v>17827.339999999997</v>
      </c>
      <c r="G36" s="13"/>
    </row>
    <row r="37" spans="1:7" ht="24.75" customHeight="1" thickBot="1" x14ac:dyDescent="0.35">
      <c r="C37" s="2"/>
      <c r="D37" s="2"/>
      <c r="E37" s="2"/>
      <c r="F37" s="50"/>
    </row>
    <row r="38" spans="1:7" ht="22.5" customHeight="1" x14ac:dyDescent="0.3">
      <c r="A38" s="197" t="s">
        <v>23</v>
      </c>
      <c r="B38" s="198"/>
      <c r="C38" s="194" t="s">
        <v>28</v>
      </c>
      <c r="D38" s="195"/>
      <c r="E38" s="194" t="s">
        <v>27</v>
      </c>
      <c r="F38" s="195"/>
    </row>
    <row r="39" spans="1:7" ht="29.25" customHeight="1" thickBot="1" x14ac:dyDescent="0.35">
      <c r="A39" s="11" t="s">
        <v>6</v>
      </c>
      <c r="B39" s="24" t="s">
        <v>7</v>
      </c>
      <c r="C39" s="59" t="s">
        <v>39</v>
      </c>
      <c r="D39" s="20" t="s">
        <v>29</v>
      </c>
      <c r="E39" s="24" t="s">
        <v>39</v>
      </c>
      <c r="F39" s="20" t="s">
        <v>29</v>
      </c>
    </row>
    <row r="40" spans="1:7" ht="12.75" customHeight="1" x14ac:dyDescent="0.3">
      <c r="A40" s="12"/>
      <c r="B40" s="6"/>
      <c r="C40" s="12"/>
      <c r="D40" s="9"/>
      <c r="E40" s="12"/>
      <c r="F40" s="9"/>
    </row>
    <row r="41" spans="1:7" ht="20.100000000000001" customHeight="1" x14ac:dyDescent="0.3">
      <c r="A41" s="10">
        <v>601</v>
      </c>
      <c r="B41" s="25" t="s">
        <v>115</v>
      </c>
      <c r="C41" s="31"/>
      <c r="D41" s="32"/>
      <c r="E41" s="31"/>
      <c r="F41" s="32"/>
    </row>
    <row r="42" spans="1:7" ht="20.100000000000001" customHeight="1" x14ac:dyDescent="0.3">
      <c r="A42" s="10">
        <v>602</v>
      </c>
      <c r="B42" s="25" t="s">
        <v>116</v>
      </c>
      <c r="C42" s="31">
        <v>5020</v>
      </c>
      <c r="D42" s="32">
        <v>5818.03</v>
      </c>
      <c r="E42" s="31">
        <v>4990</v>
      </c>
      <c r="F42" s="32">
        <v>5650.81</v>
      </c>
    </row>
    <row r="43" spans="1:7" ht="20.100000000000001" customHeight="1" x14ac:dyDescent="0.3">
      <c r="A43" s="10">
        <v>603</v>
      </c>
      <c r="B43" s="25" t="s">
        <v>117</v>
      </c>
      <c r="C43" s="31"/>
      <c r="D43" s="32"/>
      <c r="E43" s="31"/>
      <c r="F43" s="32"/>
    </row>
    <row r="44" spans="1:7" ht="20.100000000000001" customHeight="1" x14ac:dyDescent="0.3">
      <c r="A44" s="10">
        <v>609</v>
      </c>
      <c r="B44" s="25" t="s">
        <v>119</v>
      </c>
      <c r="C44" s="31">
        <v>220</v>
      </c>
      <c r="D44" s="32">
        <v>261.10000000000002</v>
      </c>
      <c r="E44" s="31">
        <v>75</v>
      </c>
      <c r="F44" s="32">
        <v>78.900000000000006</v>
      </c>
    </row>
    <row r="45" spans="1:7" ht="20.100000000000001" customHeight="1" x14ac:dyDescent="0.3">
      <c r="A45" s="10">
        <v>611</v>
      </c>
      <c r="B45" s="25" t="s">
        <v>120</v>
      </c>
      <c r="C45" s="31"/>
      <c r="D45" s="32"/>
      <c r="E45" s="31"/>
      <c r="F45" s="32"/>
    </row>
    <row r="46" spans="1:7" ht="20.100000000000001" customHeight="1" x14ac:dyDescent="0.3">
      <c r="A46" s="10">
        <v>612</v>
      </c>
      <c r="B46" s="25" t="s">
        <v>121</v>
      </c>
      <c r="C46" s="31"/>
      <c r="D46" s="32"/>
      <c r="E46" s="31"/>
      <c r="F46" s="32"/>
    </row>
    <row r="47" spans="1:7" ht="20.100000000000001" customHeight="1" x14ac:dyDescent="0.3">
      <c r="A47" s="10">
        <v>613</v>
      </c>
      <c r="B47" s="25" t="s">
        <v>42</v>
      </c>
      <c r="C47" s="31"/>
      <c r="D47" s="32"/>
      <c r="E47" s="31"/>
      <c r="F47" s="32"/>
    </row>
    <row r="48" spans="1:7" ht="20.100000000000001" customHeight="1" x14ac:dyDescent="0.3">
      <c r="A48" s="10">
        <v>641</v>
      </c>
      <c r="B48" s="25" t="s">
        <v>122</v>
      </c>
      <c r="C48" s="31"/>
      <c r="D48" s="32"/>
      <c r="E48" s="31"/>
      <c r="F48" s="32"/>
    </row>
    <row r="49" spans="1:9" ht="20.100000000000001" customHeight="1" x14ac:dyDescent="0.3">
      <c r="A49" s="10">
        <v>642</v>
      </c>
      <c r="B49" s="25" t="s">
        <v>123</v>
      </c>
      <c r="C49" s="31"/>
      <c r="D49" s="32"/>
      <c r="E49" s="31"/>
      <c r="F49" s="32"/>
    </row>
    <row r="50" spans="1:9" ht="20.100000000000001" customHeight="1" x14ac:dyDescent="0.3">
      <c r="A50" s="10">
        <v>643</v>
      </c>
      <c r="B50" s="25" t="s">
        <v>124</v>
      </c>
      <c r="C50" s="31"/>
      <c r="D50" s="32"/>
      <c r="E50" s="31"/>
      <c r="F50" s="32"/>
    </row>
    <row r="51" spans="1:9" ht="20.100000000000001" customHeight="1" x14ac:dyDescent="0.3">
      <c r="A51" s="10">
        <v>644</v>
      </c>
      <c r="B51" s="25" t="s">
        <v>125</v>
      </c>
      <c r="C51" s="31"/>
      <c r="D51" s="32">
        <v>38.29</v>
      </c>
      <c r="E51" s="31"/>
      <c r="F51" s="32"/>
    </row>
    <row r="52" spans="1:9" ht="20.100000000000001" customHeight="1" x14ac:dyDescent="0.3">
      <c r="A52" s="10">
        <v>645</v>
      </c>
      <c r="B52" s="25" t="s">
        <v>126</v>
      </c>
      <c r="C52" s="31"/>
      <c r="D52" s="32"/>
      <c r="E52" s="31"/>
      <c r="F52" s="32"/>
    </row>
    <row r="53" spans="1:9" ht="20.100000000000001" customHeight="1" x14ac:dyDescent="0.3">
      <c r="A53" s="10">
        <v>646</v>
      </c>
      <c r="B53" s="25" t="s">
        <v>127</v>
      </c>
      <c r="C53" s="31"/>
      <c r="D53" s="32"/>
      <c r="E53" s="31"/>
      <c r="F53" s="32"/>
    </row>
    <row r="54" spans="1:9" ht="20.100000000000001" customHeight="1" x14ac:dyDescent="0.3">
      <c r="A54" s="10">
        <v>648</v>
      </c>
      <c r="B54" s="25" t="s">
        <v>128</v>
      </c>
      <c r="C54" s="31">
        <v>515</v>
      </c>
      <c r="D54" s="32">
        <v>8.8800000000000008</v>
      </c>
      <c r="E54" s="31">
        <v>200</v>
      </c>
      <c r="F54" s="32">
        <f>27.12</f>
        <v>27.12</v>
      </c>
    </row>
    <row r="55" spans="1:9" ht="20.100000000000001" customHeight="1" x14ac:dyDescent="0.3">
      <c r="A55" s="10">
        <v>649</v>
      </c>
      <c r="B55" s="25" t="s">
        <v>129</v>
      </c>
      <c r="C55" s="31">
        <v>600</v>
      </c>
      <c r="D55" s="32">
        <v>701.37</v>
      </c>
      <c r="E55" s="31">
        <v>5</v>
      </c>
      <c r="F55" s="32">
        <v>1.41</v>
      </c>
    </row>
    <row r="56" spans="1:9" ht="20.100000000000001" customHeight="1" x14ac:dyDescent="0.3">
      <c r="A56" s="10">
        <v>662</v>
      </c>
      <c r="B56" s="25" t="s">
        <v>16</v>
      </c>
      <c r="C56" s="53">
        <v>40</v>
      </c>
      <c r="D56" s="32">
        <v>32.51</v>
      </c>
      <c r="E56" s="31">
        <v>1</v>
      </c>
      <c r="F56" s="32">
        <v>0.5</v>
      </c>
    </row>
    <row r="57" spans="1:9" ht="20.100000000000001" customHeight="1" x14ac:dyDescent="0.3">
      <c r="A57" s="10">
        <v>669</v>
      </c>
      <c r="B57" s="25" t="s">
        <v>131</v>
      </c>
      <c r="C57" s="53"/>
      <c r="D57" s="32">
        <v>0.09</v>
      </c>
      <c r="E57" s="31"/>
      <c r="F57" s="32">
        <v>8.9600000000000009</v>
      </c>
    </row>
    <row r="58" spans="1:9" ht="20.100000000000001" customHeight="1" x14ac:dyDescent="0.3">
      <c r="A58" s="10"/>
      <c r="B58" s="25" t="s">
        <v>154</v>
      </c>
      <c r="C58" s="53">
        <f>SUBTOTAL(9,C59:C61)</f>
        <v>5353</v>
      </c>
      <c r="D58" s="32">
        <f>SUBTOTAL(9,D59:D61)</f>
        <v>35053.42</v>
      </c>
      <c r="E58" s="31">
        <f>SUBTOTAL(9,E59:E61)</f>
        <v>2639</v>
      </c>
      <c r="F58" s="32">
        <f>SUBTOTAL(9,F59:F61)</f>
        <v>12384.91</v>
      </c>
      <c r="I58" s="193"/>
    </row>
    <row r="59" spans="1:9" ht="20.100000000000001" customHeight="1" x14ac:dyDescent="0.3">
      <c r="A59" s="10" t="s">
        <v>186</v>
      </c>
      <c r="B59" s="39" t="s">
        <v>156</v>
      </c>
      <c r="C59" s="44">
        <v>5353</v>
      </c>
      <c r="D59" s="164">
        <v>5353</v>
      </c>
      <c r="E59" s="44">
        <v>2621</v>
      </c>
      <c r="F59" s="164">
        <v>2621</v>
      </c>
    </row>
    <row r="60" spans="1:9" ht="20.100000000000001" customHeight="1" x14ac:dyDescent="0.3">
      <c r="A60" s="10" t="s">
        <v>185</v>
      </c>
      <c r="B60" s="39" t="s">
        <v>184</v>
      </c>
      <c r="C60" s="44"/>
      <c r="D60" s="164">
        <f>71+81</f>
        <v>152</v>
      </c>
      <c r="E60" s="44">
        <v>18</v>
      </c>
      <c r="F60" s="164">
        <v>10</v>
      </c>
    </row>
    <row r="61" spans="1:9" ht="20.100000000000001" customHeight="1" thickBot="1" x14ac:dyDescent="0.35">
      <c r="A61" s="10" t="s">
        <v>187</v>
      </c>
      <c r="B61" s="39" t="s">
        <v>130</v>
      </c>
      <c r="C61" s="44"/>
      <c r="D61" s="164">
        <v>29548.42</v>
      </c>
      <c r="E61" s="44"/>
      <c r="F61" s="164">
        <v>9753.91</v>
      </c>
    </row>
    <row r="62" spans="1:9" ht="27.75" customHeight="1" thickBot="1" x14ac:dyDescent="0.35">
      <c r="A62" s="17"/>
      <c r="B62" s="27" t="s">
        <v>25</v>
      </c>
      <c r="C62" s="35">
        <f>SUBTOTAL(9,C41:C61)</f>
        <v>11748</v>
      </c>
      <c r="D62" s="163">
        <f>SUBTOTAL(9,D41:D61)</f>
        <v>41913.69</v>
      </c>
      <c r="E62" s="54">
        <f>SUBTOTAL(9,E41:E61)</f>
        <v>7910</v>
      </c>
      <c r="F62" s="163">
        <f>SUBTOTAL(9,F41:F61)</f>
        <v>18152.61</v>
      </c>
    </row>
    <row r="63" spans="1:9" ht="22.5" customHeight="1" thickBot="1" x14ac:dyDescent="0.35">
      <c r="A63" s="19" t="s">
        <v>31</v>
      </c>
      <c r="B63" s="41"/>
      <c r="C63" s="149">
        <f>C62-C36</f>
        <v>-104</v>
      </c>
      <c r="D63" s="55">
        <f>D62-D36</f>
        <v>0</v>
      </c>
      <c r="E63" s="162">
        <f>SUM(E62-E36)</f>
        <v>0</v>
      </c>
      <c r="F63" s="55">
        <f>SUM(F62-F36)</f>
        <v>325.27000000000407</v>
      </c>
    </row>
    <row r="64" spans="1:9" x14ac:dyDescent="0.3">
      <c r="A64" s="8">
        <v>591</v>
      </c>
      <c r="B64" s="14" t="s">
        <v>26</v>
      </c>
      <c r="C64" s="46"/>
      <c r="D64" s="141"/>
      <c r="E64" s="46"/>
      <c r="F64" s="166"/>
    </row>
    <row r="65" spans="1:6" ht="16.2" thickBot="1" x14ac:dyDescent="0.35">
      <c r="A65" s="16">
        <v>595</v>
      </c>
      <c r="B65" s="26" t="s">
        <v>38</v>
      </c>
      <c r="C65" s="33"/>
      <c r="D65" s="147"/>
      <c r="E65" s="33"/>
      <c r="F65" s="34"/>
    </row>
    <row r="66" spans="1:6" ht="23.25" customHeight="1" thickBot="1" x14ac:dyDescent="0.35">
      <c r="A66" s="18" t="s">
        <v>32</v>
      </c>
      <c r="B66" s="27"/>
      <c r="C66" s="35">
        <f>SUM(C63)</f>
        <v>-104</v>
      </c>
      <c r="D66" s="163">
        <f>SUM(D63)</f>
        <v>0</v>
      </c>
      <c r="E66" s="150">
        <f>SUM(E63)</f>
        <v>0</v>
      </c>
      <c r="F66" s="163">
        <f>SUM(F63)</f>
        <v>325.27000000000407</v>
      </c>
    </row>
    <row r="67" spans="1:6" ht="24" customHeight="1" x14ac:dyDescent="0.3">
      <c r="C67" s="4"/>
      <c r="D67" s="4"/>
      <c r="E67" s="4"/>
      <c r="F67" s="4"/>
    </row>
    <row r="68" spans="1:6" x14ac:dyDescent="0.3">
      <c r="C68" s="2"/>
      <c r="D68" s="2"/>
      <c r="E68" s="2"/>
      <c r="F68" s="2"/>
    </row>
  </sheetData>
  <mergeCells count="10">
    <mergeCell ref="B3:C3"/>
    <mergeCell ref="A1:F1"/>
    <mergeCell ref="A4:F4"/>
    <mergeCell ref="A5:B5"/>
    <mergeCell ref="A2:F2"/>
    <mergeCell ref="A38:B38"/>
    <mergeCell ref="C38:D38"/>
    <mergeCell ref="E38:F38"/>
    <mergeCell ref="E5:F5"/>
    <mergeCell ref="C5:D5"/>
  </mergeCells>
  <phoneticPr fontId="1" type="noConversion"/>
  <printOptions horizontalCentered="1"/>
  <pageMargins left="0.19685039370078741" right="0.19685039370078741" top="0.6692913385826772" bottom="1.1811023622047245" header="0.27559055118110237" footer="0.9055118110236221"/>
  <pageSetup paperSize="9" scale="90" orientation="portrait" horizontalDpi="300" verticalDpi="300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Normal="100" zoomScaleSheetLayoutView="100" workbookViewId="0">
      <selection activeCell="K6" sqref="K6"/>
    </sheetView>
  </sheetViews>
  <sheetFormatPr defaultColWidth="9.109375" defaultRowHeight="15.6" x14ac:dyDescent="0.3"/>
  <cols>
    <col min="1" max="1" width="4.88671875" style="1" customWidth="1"/>
    <col min="2" max="2" width="35.5546875" style="1" customWidth="1"/>
    <col min="3" max="3" width="11.109375" style="1" customWidth="1"/>
    <col min="4" max="4" width="11.44140625" style="1" customWidth="1"/>
    <col min="5" max="5" width="11" style="1" customWidth="1"/>
    <col min="6" max="6" width="11.5546875" style="1" customWidth="1"/>
    <col min="7" max="7" width="2.6640625" style="1" customWidth="1"/>
    <col min="8" max="16384" width="9.109375" style="1"/>
  </cols>
  <sheetData>
    <row r="1" spans="1:12" ht="48" customHeight="1" x14ac:dyDescent="0.35">
      <c r="A1" s="201" t="s">
        <v>216</v>
      </c>
      <c r="B1" s="201"/>
      <c r="C1" s="201"/>
      <c r="D1" s="201"/>
      <c r="E1" s="201"/>
      <c r="F1" s="201"/>
      <c r="G1" s="52"/>
      <c r="H1" s="52"/>
      <c r="I1" s="52"/>
      <c r="J1" s="52"/>
      <c r="K1" s="52"/>
      <c r="L1" s="52"/>
    </row>
    <row r="2" spans="1:12" ht="21" customHeight="1" x14ac:dyDescent="0.35">
      <c r="A2" s="201" t="s">
        <v>41</v>
      </c>
      <c r="B2" s="201"/>
      <c r="C2" s="201"/>
      <c r="D2" s="201"/>
      <c r="E2" s="201"/>
      <c r="F2" s="201"/>
      <c r="G2" s="52"/>
      <c r="H2" s="52"/>
      <c r="I2" s="52"/>
      <c r="J2" s="52"/>
      <c r="K2" s="52"/>
      <c r="L2" s="52"/>
    </row>
    <row r="3" spans="1:12" ht="29.25" customHeight="1" x14ac:dyDescent="0.35">
      <c r="A3" s="15"/>
      <c r="B3" s="15"/>
      <c r="C3" s="15"/>
      <c r="D3" s="15"/>
      <c r="E3" s="15"/>
      <c r="F3" s="51" t="s">
        <v>227</v>
      </c>
    </row>
    <row r="4" spans="1:12" ht="20.25" customHeight="1" thickBot="1" x14ac:dyDescent="0.35">
      <c r="A4" s="204"/>
      <c r="B4" s="204"/>
      <c r="C4" s="204"/>
      <c r="D4" s="204"/>
      <c r="E4" s="204"/>
      <c r="F4" s="204"/>
    </row>
    <row r="5" spans="1:12" ht="22.5" customHeight="1" x14ac:dyDescent="0.3">
      <c r="A5" s="197" t="s">
        <v>0</v>
      </c>
      <c r="B5" s="198"/>
      <c r="C5" s="194" t="s">
        <v>28</v>
      </c>
      <c r="D5" s="195"/>
      <c r="E5" s="194" t="s">
        <v>27</v>
      </c>
      <c r="F5" s="195"/>
      <c r="G5" s="13"/>
    </row>
    <row r="6" spans="1:12" ht="21.75" customHeight="1" thickBot="1" x14ac:dyDescent="0.35">
      <c r="A6" s="11" t="s">
        <v>6</v>
      </c>
      <c r="B6" s="24" t="s">
        <v>7</v>
      </c>
      <c r="C6" s="30" t="s">
        <v>39</v>
      </c>
      <c r="D6" s="24" t="s">
        <v>29</v>
      </c>
      <c r="E6" s="30" t="s">
        <v>39</v>
      </c>
      <c r="F6" s="20" t="s">
        <v>29</v>
      </c>
      <c r="G6" s="13"/>
    </row>
    <row r="7" spans="1:12" ht="10.5" customHeight="1" x14ac:dyDescent="0.3">
      <c r="A7" s="12"/>
      <c r="B7" s="6"/>
      <c r="C7" s="180"/>
      <c r="D7" s="6"/>
      <c r="E7" s="12"/>
      <c r="F7" s="9"/>
      <c r="G7" s="13"/>
    </row>
    <row r="8" spans="1:12" ht="20.100000000000001" customHeight="1" x14ac:dyDescent="0.3">
      <c r="A8" s="10">
        <v>501</v>
      </c>
      <c r="B8" s="25" t="s">
        <v>8</v>
      </c>
      <c r="C8" s="31">
        <v>30</v>
      </c>
      <c r="D8" s="36">
        <v>10.16</v>
      </c>
      <c r="E8" s="31">
        <v>5</v>
      </c>
      <c r="F8" s="32">
        <v>14.03</v>
      </c>
      <c r="G8" s="13"/>
    </row>
    <row r="9" spans="1:12" ht="20.100000000000001" customHeight="1" x14ac:dyDescent="0.3">
      <c r="A9" s="10">
        <v>502</v>
      </c>
      <c r="B9" s="25" t="s">
        <v>176</v>
      </c>
      <c r="C9" s="31">
        <v>200</v>
      </c>
      <c r="D9" s="36">
        <v>160</v>
      </c>
      <c r="E9" s="31">
        <v>330</v>
      </c>
      <c r="F9" s="32">
        <v>286.10000000000002</v>
      </c>
      <c r="G9" s="13"/>
    </row>
    <row r="10" spans="1:12" ht="20.100000000000001" customHeight="1" x14ac:dyDescent="0.3">
      <c r="A10" s="10">
        <v>503</v>
      </c>
      <c r="B10" s="25" t="s">
        <v>30</v>
      </c>
      <c r="C10" s="31"/>
      <c r="D10" s="36"/>
      <c r="E10" s="31"/>
      <c r="F10" s="32"/>
      <c r="G10" s="13"/>
    </row>
    <row r="11" spans="1:12" ht="20.100000000000001" customHeight="1" x14ac:dyDescent="0.3">
      <c r="A11" s="10">
        <v>504</v>
      </c>
      <c r="B11" s="25" t="s">
        <v>10</v>
      </c>
      <c r="C11" s="31"/>
      <c r="D11" s="36"/>
      <c r="E11" s="31"/>
      <c r="F11" s="32"/>
      <c r="G11" s="13"/>
    </row>
    <row r="12" spans="1:12" ht="20.100000000000001" customHeight="1" x14ac:dyDescent="0.3">
      <c r="A12" s="10">
        <v>511</v>
      </c>
      <c r="B12" s="25" t="s">
        <v>11</v>
      </c>
      <c r="C12" s="31">
        <v>10</v>
      </c>
      <c r="D12" s="36">
        <v>1</v>
      </c>
      <c r="E12" s="31">
        <v>20</v>
      </c>
      <c r="F12" s="32">
        <v>15.4</v>
      </c>
      <c r="G12" s="13"/>
    </row>
    <row r="13" spans="1:12" ht="20.100000000000001" customHeight="1" x14ac:dyDescent="0.3">
      <c r="A13" s="10">
        <v>512</v>
      </c>
      <c r="B13" s="25" t="s">
        <v>12</v>
      </c>
      <c r="C13" s="31"/>
      <c r="D13" s="36"/>
      <c r="E13" s="31"/>
      <c r="F13" s="32"/>
      <c r="G13" s="13"/>
    </row>
    <row r="14" spans="1:12" ht="20.100000000000001" customHeight="1" x14ac:dyDescent="0.3">
      <c r="A14" s="10">
        <v>513</v>
      </c>
      <c r="B14" s="25" t="s">
        <v>13</v>
      </c>
      <c r="C14" s="31"/>
      <c r="D14" s="36"/>
      <c r="E14" s="31"/>
      <c r="F14" s="32"/>
      <c r="G14" s="13"/>
    </row>
    <row r="15" spans="1:12" ht="20.100000000000001" customHeight="1" x14ac:dyDescent="0.3">
      <c r="A15" s="10">
        <v>518</v>
      </c>
      <c r="B15" s="25" t="s">
        <v>14</v>
      </c>
      <c r="C15" s="31">
        <v>10</v>
      </c>
      <c r="D15" s="36">
        <v>8.1999999999999993</v>
      </c>
      <c r="E15" s="31">
        <v>7</v>
      </c>
      <c r="F15" s="32">
        <v>9.08</v>
      </c>
      <c r="G15" s="13"/>
    </row>
    <row r="16" spans="1:12" ht="20.100000000000001" customHeight="1" x14ac:dyDescent="0.3">
      <c r="A16" s="10">
        <v>521</v>
      </c>
      <c r="B16" s="25" t="s">
        <v>15</v>
      </c>
      <c r="C16" s="31">
        <v>170</v>
      </c>
      <c r="D16" s="36">
        <v>160.21</v>
      </c>
      <c r="E16" s="31">
        <v>240</v>
      </c>
      <c r="F16" s="32">
        <v>198.34</v>
      </c>
      <c r="G16" s="13"/>
    </row>
    <row r="17" spans="1:7" ht="20.100000000000001" customHeight="1" x14ac:dyDescent="0.3">
      <c r="A17" s="10">
        <v>524</v>
      </c>
      <c r="B17" s="25" t="s">
        <v>34</v>
      </c>
      <c r="C17" s="31">
        <v>18</v>
      </c>
      <c r="D17" s="36">
        <v>20.079999999999998</v>
      </c>
      <c r="E17" s="31">
        <v>80</v>
      </c>
      <c r="F17" s="32">
        <v>54.45</v>
      </c>
      <c r="G17" s="13"/>
    </row>
    <row r="18" spans="1:7" ht="20.100000000000001" customHeight="1" x14ac:dyDescent="0.3">
      <c r="A18" s="10">
        <v>525</v>
      </c>
      <c r="B18" s="25" t="s">
        <v>133</v>
      </c>
      <c r="C18" s="31">
        <v>1</v>
      </c>
      <c r="D18" s="36"/>
      <c r="E18" s="31">
        <v>1</v>
      </c>
      <c r="F18" s="32"/>
      <c r="G18" s="13"/>
    </row>
    <row r="19" spans="1:7" ht="20.100000000000001" customHeight="1" x14ac:dyDescent="0.3">
      <c r="A19" s="10">
        <v>527</v>
      </c>
      <c r="B19" s="25" t="s">
        <v>35</v>
      </c>
      <c r="C19" s="31">
        <v>1</v>
      </c>
      <c r="D19" s="36">
        <v>0.16</v>
      </c>
      <c r="E19" s="31">
        <v>3</v>
      </c>
      <c r="F19" s="32">
        <v>1.57</v>
      </c>
      <c r="G19" s="13"/>
    </row>
    <row r="20" spans="1:7" ht="20.100000000000001" customHeight="1" x14ac:dyDescent="0.3">
      <c r="A20" s="10">
        <v>528</v>
      </c>
      <c r="B20" s="25" t="s">
        <v>134</v>
      </c>
      <c r="C20" s="31"/>
      <c r="D20" s="36"/>
      <c r="E20" s="31"/>
      <c r="F20" s="32"/>
      <c r="G20" s="13"/>
    </row>
    <row r="21" spans="1:7" ht="20.100000000000001" customHeight="1" x14ac:dyDescent="0.3">
      <c r="A21" s="10">
        <v>538</v>
      </c>
      <c r="B21" s="25" t="s">
        <v>135</v>
      </c>
      <c r="C21" s="31"/>
      <c r="D21" s="36"/>
      <c r="E21" s="31"/>
      <c r="F21" s="32"/>
      <c r="G21" s="13"/>
    </row>
    <row r="22" spans="1:7" ht="20.100000000000001" customHeight="1" x14ac:dyDescent="0.3">
      <c r="A22" s="10">
        <v>541</v>
      </c>
      <c r="B22" s="25" t="s">
        <v>37</v>
      </c>
      <c r="C22" s="31"/>
      <c r="D22" s="36"/>
      <c r="E22" s="31"/>
      <c r="F22" s="32"/>
      <c r="G22" s="13"/>
    </row>
    <row r="23" spans="1:7" ht="20.100000000000001" customHeight="1" x14ac:dyDescent="0.3">
      <c r="A23" s="10">
        <v>542</v>
      </c>
      <c r="B23" s="25" t="s">
        <v>123</v>
      </c>
      <c r="C23" s="31"/>
      <c r="D23" s="36"/>
      <c r="E23" s="31"/>
      <c r="F23" s="32"/>
      <c r="G23" s="13"/>
    </row>
    <row r="24" spans="1:7" ht="20.100000000000001" customHeight="1" x14ac:dyDescent="0.3">
      <c r="A24" s="10">
        <v>543</v>
      </c>
      <c r="B24" s="25" t="s">
        <v>17</v>
      </c>
      <c r="C24" s="31"/>
      <c r="D24" s="36"/>
      <c r="E24" s="31"/>
      <c r="F24" s="32"/>
      <c r="G24" s="13"/>
    </row>
    <row r="25" spans="1:7" ht="20.100000000000001" customHeight="1" x14ac:dyDescent="0.3">
      <c r="A25" s="10">
        <v>547</v>
      </c>
      <c r="B25" s="25" t="s">
        <v>18</v>
      </c>
      <c r="C25" s="31"/>
      <c r="D25" s="36"/>
      <c r="E25" s="31"/>
      <c r="F25" s="32"/>
      <c r="G25" s="13"/>
    </row>
    <row r="26" spans="1:7" ht="20.100000000000001" customHeight="1" x14ac:dyDescent="0.3">
      <c r="A26" s="10">
        <v>548</v>
      </c>
      <c r="B26" s="25" t="s">
        <v>136</v>
      </c>
      <c r="C26" s="31"/>
      <c r="D26" s="36"/>
      <c r="E26" s="31"/>
      <c r="F26" s="32"/>
      <c r="G26" s="13"/>
    </row>
    <row r="27" spans="1:7" ht="20.100000000000001" customHeight="1" x14ac:dyDescent="0.3">
      <c r="A27" s="10">
        <v>551</v>
      </c>
      <c r="B27" s="25" t="s">
        <v>137</v>
      </c>
      <c r="C27" s="31"/>
      <c r="D27" s="36"/>
      <c r="E27" s="31"/>
      <c r="F27" s="32"/>
      <c r="G27" s="13"/>
    </row>
    <row r="28" spans="1:7" ht="20.100000000000001" customHeight="1" x14ac:dyDescent="0.3">
      <c r="A28" s="10">
        <v>555</v>
      </c>
      <c r="B28" s="25" t="s">
        <v>138</v>
      </c>
      <c r="C28" s="31"/>
      <c r="D28" s="36"/>
      <c r="E28" s="31"/>
      <c r="F28" s="32"/>
      <c r="G28" s="13"/>
    </row>
    <row r="29" spans="1:7" ht="20.100000000000001" customHeight="1" x14ac:dyDescent="0.3">
      <c r="A29" s="10">
        <v>556</v>
      </c>
      <c r="B29" s="25" t="s">
        <v>139</v>
      </c>
      <c r="C29" s="31"/>
      <c r="D29" s="36"/>
      <c r="E29" s="31"/>
      <c r="F29" s="32"/>
      <c r="G29" s="13"/>
    </row>
    <row r="30" spans="1:7" ht="20.100000000000001" customHeight="1" x14ac:dyDescent="0.3">
      <c r="A30" s="16">
        <v>557</v>
      </c>
      <c r="B30" s="26" t="s">
        <v>140</v>
      </c>
      <c r="C30" s="33"/>
      <c r="D30" s="37"/>
      <c r="E30" s="33"/>
      <c r="F30" s="34"/>
      <c r="G30" s="13"/>
    </row>
    <row r="31" spans="1:7" ht="20.100000000000001" customHeight="1" x14ac:dyDescent="0.3">
      <c r="A31" s="16">
        <v>549</v>
      </c>
      <c r="B31" s="26" t="s">
        <v>141</v>
      </c>
      <c r="C31" s="33"/>
      <c r="D31" s="37"/>
      <c r="E31" s="33"/>
      <c r="F31" s="34"/>
      <c r="G31" s="13"/>
    </row>
    <row r="32" spans="1:7" ht="20.100000000000001" customHeight="1" x14ac:dyDescent="0.3">
      <c r="A32" s="10">
        <v>562</v>
      </c>
      <c r="B32" s="25" t="s">
        <v>16</v>
      </c>
      <c r="C32" s="31"/>
      <c r="D32" s="32"/>
      <c r="E32" s="31"/>
      <c r="F32" s="32"/>
      <c r="G32" s="13"/>
    </row>
    <row r="33" spans="1:7" ht="20.100000000000001" customHeight="1" x14ac:dyDescent="0.3">
      <c r="A33" s="10">
        <v>569</v>
      </c>
      <c r="B33" s="25" t="s">
        <v>142</v>
      </c>
      <c r="C33" s="31"/>
      <c r="D33" s="36"/>
      <c r="E33" s="31"/>
      <c r="F33" s="32"/>
      <c r="G33" s="13"/>
    </row>
    <row r="34" spans="1:7" ht="20.100000000000001" customHeight="1" thickBot="1" x14ac:dyDescent="0.35">
      <c r="A34" s="57">
        <v>591</v>
      </c>
      <c r="B34" s="47" t="s">
        <v>26</v>
      </c>
      <c r="C34" s="149"/>
      <c r="D34" s="159">
        <v>2.85</v>
      </c>
      <c r="E34" s="149"/>
      <c r="F34" s="104"/>
      <c r="G34" s="13"/>
    </row>
    <row r="35" spans="1:7" ht="28.5" customHeight="1" thickBot="1" x14ac:dyDescent="0.35">
      <c r="A35" s="18"/>
      <c r="B35" s="27" t="s">
        <v>22</v>
      </c>
      <c r="C35" s="35">
        <f>SUM(C8:C34)</f>
        <v>440</v>
      </c>
      <c r="D35" s="38">
        <f>SUM(D8:D34)</f>
        <v>362.66</v>
      </c>
      <c r="E35" s="35">
        <f>SUM(E8:E34)</f>
        <v>686</v>
      </c>
      <c r="F35" s="163">
        <f>SUM(F8:F34)</f>
        <v>578.97</v>
      </c>
      <c r="G35" s="13"/>
    </row>
    <row r="36" spans="1:7" ht="24.75" customHeight="1" thickBot="1" x14ac:dyDescent="0.35">
      <c r="C36" s="2"/>
      <c r="D36" s="50"/>
      <c r="E36" s="2"/>
      <c r="F36" s="2"/>
    </row>
    <row r="37" spans="1:7" ht="22.5" customHeight="1" x14ac:dyDescent="0.3">
      <c r="A37" s="197" t="s">
        <v>23</v>
      </c>
      <c r="B37" s="198"/>
      <c r="C37" s="194" t="s">
        <v>28</v>
      </c>
      <c r="D37" s="195"/>
      <c r="E37" s="194" t="s">
        <v>27</v>
      </c>
      <c r="F37" s="195"/>
    </row>
    <row r="38" spans="1:7" ht="20.25" customHeight="1" thickBot="1" x14ac:dyDescent="0.35">
      <c r="A38" s="11" t="s">
        <v>6</v>
      </c>
      <c r="B38" s="24" t="s">
        <v>7</v>
      </c>
      <c r="C38" s="30" t="s">
        <v>39</v>
      </c>
      <c r="D38" s="20" t="s">
        <v>29</v>
      </c>
      <c r="E38" s="30" t="s">
        <v>39</v>
      </c>
      <c r="F38" s="20" t="s">
        <v>29</v>
      </c>
    </row>
    <row r="39" spans="1:7" ht="12.75" customHeight="1" x14ac:dyDescent="0.3">
      <c r="A39" s="12"/>
      <c r="B39" s="6"/>
      <c r="C39" s="12"/>
      <c r="D39" s="9"/>
      <c r="E39" s="12"/>
      <c r="F39" s="9"/>
    </row>
    <row r="40" spans="1:7" ht="20.100000000000001" customHeight="1" x14ac:dyDescent="0.3">
      <c r="A40" s="10">
        <v>601</v>
      </c>
      <c r="B40" s="25" t="s">
        <v>115</v>
      </c>
      <c r="C40" s="10"/>
      <c r="D40" s="32"/>
      <c r="E40" s="31"/>
      <c r="F40" s="32"/>
    </row>
    <row r="41" spans="1:7" ht="20.100000000000001" customHeight="1" x14ac:dyDescent="0.3">
      <c r="A41" s="10">
        <v>602</v>
      </c>
      <c r="B41" s="25" t="s">
        <v>116</v>
      </c>
      <c r="C41" s="31">
        <v>130</v>
      </c>
      <c r="D41" s="32">
        <v>213.6</v>
      </c>
      <c r="E41" s="31">
        <v>250</v>
      </c>
      <c r="F41" s="32">
        <v>225.59</v>
      </c>
    </row>
    <row r="42" spans="1:7" ht="20.100000000000001" customHeight="1" x14ac:dyDescent="0.3">
      <c r="A42" s="10">
        <v>603</v>
      </c>
      <c r="B42" s="25" t="s">
        <v>117</v>
      </c>
      <c r="C42" s="10">
        <v>320</v>
      </c>
      <c r="D42" s="32">
        <v>291.87</v>
      </c>
      <c r="E42" s="31">
        <v>610</v>
      </c>
      <c r="F42" s="32">
        <v>624.51</v>
      </c>
    </row>
    <row r="43" spans="1:7" ht="20.100000000000001" customHeight="1" x14ac:dyDescent="0.3">
      <c r="A43" s="10">
        <v>604</v>
      </c>
      <c r="B43" s="25" t="s">
        <v>118</v>
      </c>
      <c r="C43" s="10"/>
      <c r="D43" s="32"/>
      <c r="E43" s="31"/>
      <c r="F43" s="32"/>
    </row>
    <row r="44" spans="1:7" ht="20.100000000000001" customHeight="1" x14ac:dyDescent="0.3">
      <c r="A44" s="10">
        <v>609</v>
      </c>
      <c r="B44" s="25" t="s">
        <v>119</v>
      </c>
      <c r="C44" s="10"/>
      <c r="D44" s="32"/>
      <c r="E44" s="31"/>
      <c r="F44" s="32"/>
    </row>
    <row r="45" spans="1:7" ht="20.100000000000001" customHeight="1" x14ac:dyDescent="0.3">
      <c r="A45" s="10">
        <v>611</v>
      </c>
      <c r="B45" s="25" t="s">
        <v>120</v>
      </c>
      <c r="C45" s="10"/>
      <c r="D45" s="32"/>
      <c r="E45" s="31"/>
      <c r="F45" s="32"/>
    </row>
    <row r="46" spans="1:7" ht="20.100000000000001" customHeight="1" x14ac:dyDescent="0.3">
      <c r="A46" s="10">
        <v>612</v>
      </c>
      <c r="B46" s="25" t="s">
        <v>121</v>
      </c>
      <c r="C46" s="10"/>
      <c r="D46" s="32"/>
      <c r="E46" s="31"/>
      <c r="F46" s="32"/>
    </row>
    <row r="47" spans="1:7" ht="20.100000000000001" customHeight="1" x14ac:dyDescent="0.3">
      <c r="A47" s="10">
        <v>613</v>
      </c>
      <c r="B47" s="25" t="s">
        <v>42</v>
      </c>
      <c r="C47" s="10"/>
      <c r="D47" s="32"/>
      <c r="E47" s="31"/>
      <c r="F47" s="32"/>
    </row>
    <row r="48" spans="1:7" ht="20.100000000000001" customHeight="1" x14ac:dyDescent="0.3">
      <c r="A48" s="10">
        <v>641</v>
      </c>
      <c r="B48" s="25" t="s">
        <v>122</v>
      </c>
      <c r="C48" s="10"/>
      <c r="D48" s="32"/>
      <c r="E48" s="31"/>
      <c r="F48" s="32"/>
    </row>
    <row r="49" spans="1:6" ht="20.100000000000001" customHeight="1" x14ac:dyDescent="0.3">
      <c r="A49" s="10">
        <v>642</v>
      </c>
      <c r="B49" s="25" t="s">
        <v>123</v>
      </c>
      <c r="C49" s="10"/>
      <c r="D49" s="32"/>
      <c r="E49" s="31"/>
      <c r="F49" s="32"/>
    </row>
    <row r="50" spans="1:6" ht="20.100000000000001" customHeight="1" x14ac:dyDescent="0.3">
      <c r="A50" s="10">
        <v>643</v>
      </c>
      <c r="B50" s="25" t="s">
        <v>124</v>
      </c>
      <c r="C50" s="10"/>
      <c r="D50" s="32"/>
      <c r="E50" s="31"/>
      <c r="F50" s="32"/>
    </row>
    <row r="51" spans="1:6" ht="20.100000000000001" customHeight="1" x14ac:dyDescent="0.3">
      <c r="A51" s="10">
        <v>644</v>
      </c>
      <c r="B51" s="25" t="s">
        <v>125</v>
      </c>
      <c r="C51" s="10"/>
      <c r="D51" s="32"/>
      <c r="E51" s="31"/>
      <c r="F51" s="32"/>
    </row>
    <row r="52" spans="1:6" ht="20.100000000000001" customHeight="1" x14ac:dyDescent="0.3">
      <c r="A52" s="10">
        <v>645</v>
      </c>
      <c r="B52" s="25" t="s">
        <v>126</v>
      </c>
      <c r="C52" s="10"/>
      <c r="D52" s="32"/>
      <c r="E52" s="31"/>
      <c r="F52" s="32"/>
    </row>
    <row r="53" spans="1:6" ht="20.100000000000001" customHeight="1" x14ac:dyDescent="0.3">
      <c r="A53" s="10">
        <v>646</v>
      </c>
      <c r="B53" s="25" t="s">
        <v>127</v>
      </c>
      <c r="C53" s="10"/>
      <c r="D53" s="32"/>
      <c r="E53" s="31"/>
      <c r="F53" s="32"/>
    </row>
    <row r="54" spans="1:6" ht="20.100000000000001" customHeight="1" x14ac:dyDescent="0.3">
      <c r="A54" s="10">
        <v>648</v>
      </c>
      <c r="B54" s="25" t="s">
        <v>128</v>
      </c>
      <c r="C54" s="10"/>
      <c r="D54" s="32"/>
      <c r="E54" s="31"/>
      <c r="F54" s="32"/>
    </row>
    <row r="55" spans="1:6" ht="20.100000000000001" customHeight="1" x14ac:dyDescent="0.3">
      <c r="A55" s="10">
        <v>649</v>
      </c>
      <c r="B55" s="25" t="s">
        <v>129</v>
      </c>
      <c r="C55" s="10">
        <v>100</v>
      </c>
      <c r="D55" s="32">
        <v>129.05000000000001</v>
      </c>
      <c r="E55" s="31"/>
      <c r="F55" s="32"/>
    </row>
    <row r="56" spans="1:6" ht="20.100000000000001" customHeight="1" x14ac:dyDescent="0.3">
      <c r="A56" s="10">
        <v>662</v>
      </c>
      <c r="B56" s="25" t="s">
        <v>16</v>
      </c>
      <c r="C56" s="10"/>
      <c r="D56" s="32"/>
      <c r="E56" s="31"/>
      <c r="F56" s="32"/>
    </row>
    <row r="57" spans="1:6" ht="20.100000000000001" customHeight="1" x14ac:dyDescent="0.3">
      <c r="A57" s="10">
        <v>669</v>
      </c>
      <c r="B57" s="25" t="s">
        <v>131</v>
      </c>
      <c r="C57" s="10"/>
      <c r="D57" s="32">
        <v>0.18</v>
      </c>
      <c r="E57" s="31"/>
      <c r="F57" s="32"/>
    </row>
    <row r="58" spans="1:6" ht="20.100000000000001" customHeight="1" x14ac:dyDescent="0.3">
      <c r="A58" s="10"/>
      <c r="B58" s="25" t="s">
        <v>154</v>
      </c>
      <c r="C58" s="10"/>
      <c r="D58" s="32"/>
      <c r="E58" s="31"/>
      <c r="F58" s="32"/>
    </row>
    <row r="59" spans="1:6" ht="20.100000000000001" customHeight="1" x14ac:dyDescent="0.3">
      <c r="A59" s="10">
        <v>671</v>
      </c>
      <c r="B59" s="39" t="s">
        <v>156</v>
      </c>
      <c r="C59" s="10"/>
      <c r="D59" s="32"/>
      <c r="E59" s="31"/>
      <c r="F59" s="32"/>
    </row>
    <row r="60" spans="1:6" ht="20.100000000000001" customHeight="1" x14ac:dyDescent="0.3">
      <c r="A60" s="10"/>
      <c r="B60" s="39" t="s">
        <v>130</v>
      </c>
      <c r="C60" s="53"/>
      <c r="D60" s="32"/>
      <c r="E60" s="53"/>
      <c r="F60" s="32"/>
    </row>
    <row r="61" spans="1:6" ht="20.100000000000001" customHeight="1" thickBot="1" x14ac:dyDescent="0.35">
      <c r="A61" s="16"/>
      <c r="B61" s="40" t="s">
        <v>155</v>
      </c>
      <c r="C61" s="44"/>
      <c r="D61" s="164"/>
      <c r="E61" s="44"/>
      <c r="F61" s="164"/>
    </row>
    <row r="62" spans="1:6" ht="27.75" customHeight="1" thickBot="1" x14ac:dyDescent="0.35">
      <c r="A62" s="17"/>
      <c r="B62" s="27" t="s">
        <v>25</v>
      </c>
      <c r="C62" s="35">
        <f>SUBTOTAL(9,C40:C61)</f>
        <v>550</v>
      </c>
      <c r="D62" s="163">
        <f>SUBTOTAL(9,D40:D61)</f>
        <v>634.69999999999993</v>
      </c>
      <c r="E62" s="35">
        <f>SUBTOTAL(9,E40:E61)</f>
        <v>860</v>
      </c>
      <c r="F62" s="163">
        <f>SUBTOTAL(9,F40:F61)</f>
        <v>850.1</v>
      </c>
    </row>
    <row r="63" spans="1:6" ht="22.5" customHeight="1" thickBot="1" x14ac:dyDescent="0.35">
      <c r="A63" s="19" t="s">
        <v>31</v>
      </c>
      <c r="B63" s="41"/>
      <c r="C63" s="57">
        <f>SUM(C62-C35)</f>
        <v>110</v>
      </c>
      <c r="D63" s="55">
        <f>SUM(D62-D35)</f>
        <v>272.03999999999991</v>
      </c>
      <c r="E63" s="57">
        <f>E62-E35</f>
        <v>174</v>
      </c>
      <c r="F63" s="55">
        <f>F62-F35</f>
        <v>271.13</v>
      </c>
    </row>
    <row r="64" spans="1:6" x14ac:dyDescent="0.3">
      <c r="A64" s="8">
        <v>591</v>
      </c>
      <c r="B64" s="14" t="s">
        <v>26</v>
      </c>
      <c r="C64" s="46"/>
      <c r="D64" s="23"/>
      <c r="E64" s="46"/>
      <c r="F64" s="166"/>
    </row>
    <row r="65" spans="1:6" ht="16.2" thickBot="1" x14ac:dyDescent="0.35">
      <c r="A65" s="16">
        <v>595</v>
      </c>
      <c r="B65" s="26" t="s">
        <v>38</v>
      </c>
      <c r="C65" s="11"/>
      <c r="D65" s="21"/>
      <c r="E65" s="16"/>
      <c r="F65" s="34"/>
    </row>
    <row r="66" spans="1:6" ht="23.25" customHeight="1" thickBot="1" x14ac:dyDescent="0.35">
      <c r="A66" s="18" t="s">
        <v>32</v>
      </c>
      <c r="B66" s="27"/>
      <c r="C66" s="18">
        <f>SUM(C63)</f>
        <v>110</v>
      </c>
      <c r="D66" s="163">
        <f>SUM(D63)</f>
        <v>272.03999999999991</v>
      </c>
      <c r="E66" s="18">
        <f>SUM(E63)</f>
        <v>174</v>
      </c>
      <c r="F66" s="163">
        <f>SUM(F63)</f>
        <v>271.13</v>
      </c>
    </row>
    <row r="67" spans="1:6" ht="24" customHeight="1" x14ac:dyDescent="0.3">
      <c r="C67" s="4"/>
      <c r="D67" s="4"/>
      <c r="E67" s="4"/>
      <c r="F67" s="4"/>
    </row>
    <row r="68" spans="1:6" x14ac:dyDescent="0.3">
      <c r="C68" s="2"/>
      <c r="D68" s="2"/>
      <c r="E68" s="2"/>
      <c r="F68" s="2"/>
    </row>
  </sheetData>
  <mergeCells count="9">
    <mergeCell ref="A1:F1"/>
    <mergeCell ref="A4:F4"/>
    <mergeCell ref="A5:B5"/>
    <mergeCell ref="A37:B37"/>
    <mergeCell ref="E37:F37"/>
    <mergeCell ref="C37:D37"/>
    <mergeCell ref="E5:F5"/>
    <mergeCell ref="C5:D5"/>
    <mergeCell ref="A2:F2"/>
  </mergeCells>
  <phoneticPr fontId="1" type="noConversion"/>
  <printOptions horizontalCentered="1"/>
  <pageMargins left="0.19685039370078741" right="0.19685039370078741" top="0.67" bottom="1.17" header="0.28000000000000003" footer="0.9055118110236221"/>
  <pageSetup paperSize="9" orientation="portrait" horizontalDpi="300" verticalDpi="300" r:id="rId1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showZeros="0" view="pageBreakPreview" topLeftCell="B1" zoomScaleNormal="100" zoomScaleSheetLayoutView="100" workbookViewId="0">
      <pane xSplit="3" ySplit="2" topLeftCell="E3" activePane="bottomRight" state="frozen"/>
      <selection activeCell="F67" sqref="F67:F68"/>
      <selection pane="topRight" activeCell="F67" sqref="F67:F68"/>
      <selection pane="bottomLeft" activeCell="F67" sqref="F67:F68"/>
      <selection pane="bottomRight" activeCell="H3" sqref="H3"/>
    </sheetView>
  </sheetViews>
  <sheetFormatPr defaultColWidth="9.109375" defaultRowHeight="30" customHeight="1" x14ac:dyDescent="0.35"/>
  <cols>
    <col min="1" max="1" width="3.33203125" style="60" customWidth="1"/>
    <col min="2" max="2" width="8.5546875" style="60" customWidth="1"/>
    <col min="3" max="3" width="0" style="60" hidden="1" customWidth="1"/>
    <col min="4" max="4" width="30.5546875" style="114" customWidth="1"/>
    <col min="5" max="5" width="16.6640625" style="114" customWidth="1"/>
    <col min="6" max="6" width="13.6640625" style="114" customWidth="1"/>
    <col min="7" max="7" width="21.109375" style="114" customWidth="1"/>
    <col min="8" max="8" width="20.33203125" style="114" customWidth="1"/>
    <col min="9" max="16384" width="9.109375" style="60"/>
  </cols>
  <sheetData>
    <row r="1" spans="2:9" ht="30" customHeight="1" x14ac:dyDescent="0.4">
      <c r="B1" s="205" t="s">
        <v>204</v>
      </c>
      <c r="C1" s="205"/>
      <c r="D1" s="205"/>
      <c r="E1" s="205"/>
      <c r="F1" s="205"/>
      <c r="G1" s="205"/>
      <c r="H1" s="205"/>
    </row>
    <row r="2" spans="2:9" ht="25.5" customHeight="1" x14ac:dyDescent="0.35">
      <c r="B2" s="206" t="s">
        <v>43</v>
      </c>
      <c r="C2" s="206"/>
      <c r="D2" s="206"/>
      <c r="E2" s="206"/>
      <c r="F2" s="206"/>
      <c r="G2" s="206"/>
      <c r="H2" s="206"/>
    </row>
    <row r="3" spans="2:9" ht="39" customHeight="1" thickBot="1" x14ac:dyDescent="0.4">
      <c r="B3" s="61" t="s">
        <v>44</v>
      </c>
      <c r="C3" s="61"/>
      <c r="D3" s="62"/>
      <c r="E3" s="62" t="s">
        <v>99</v>
      </c>
      <c r="F3" s="62"/>
      <c r="G3" s="62"/>
      <c r="H3" s="63" t="s">
        <v>224</v>
      </c>
    </row>
    <row r="4" spans="2:9" s="68" customFormat="1" ht="37.5" customHeight="1" x14ac:dyDescent="0.3">
      <c r="B4" s="64" t="s">
        <v>45</v>
      </c>
      <c r="C4" s="65"/>
      <c r="D4" s="66" t="s">
        <v>7</v>
      </c>
      <c r="E4" s="207" t="s">
        <v>46</v>
      </c>
      <c r="F4" s="208"/>
      <c r="G4" s="208"/>
      <c r="H4" s="67" t="s">
        <v>47</v>
      </c>
    </row>
    <row r="5" spans="2:9" s="68" customFormat="1" ht="35.25" customHeight="1" thickBot="1" x14ac:dyDescent="0.35">
      <c r="B5" s="69"/>
      <c r="C5" s="70"/>
      <c r="D5" s="71"/>
      <c r="E5" s="145" t="s">
        <v>199</v>
      </c>
      <c r="F5" s="145" t="s">
        <v>200</v>
      </c>
      <c r="G5" s="209" t="s">
        <v>217</v>
      </c>
      <c r="H5" s="210"/>
    </row>
    <row r="6" spans="2:9" s="68" customFormat="1" ht="19.5" customHeight="1" thickBot="1" x14ac:dyDescent="0.35">
      <c r="B6" s="69"/>
      <c r="C6" s="70"/>
      <c r="D6" s="71"/>
      <c r="E6" s="72" t="s">
        <v>48</v>
      </c>
      <c r="F6" s="73" t="s">
        <v>49</v>
      </c>
      <c r="G6" s="74" t="s">
        <v>50</v>
      </c>
      <c r="H6" s="134"/>
    </row>
    <row r="7" spans="2:9" ht="21.9" customHeight="1" thickBot="1" x14ac:dyDescent="0.4">
      <c r="B7" s="76">
        <v>501</v>
      </c>
      <c r="C7" s="77"/>
      <c r="D7" s="78" t="s">
        <v>8</v>
      </c>
      <c r="E7" s="78">
        <f>SUBTOTAL(9,E8:E21)</f>
        <v>5431340.7800000003</v>
      </c>
      <c r="F7" s="79">
        <f>SUBTOTAL(9,F8:F21)</f>
        <v>5234000</v>
      </c>
      <c r="G7" s="78">
        <f>SUBTOTAL(9,G8:G21)</f>
        <v>5840155.1799999988</v>
      </c>
      <c r="H7" s="80">
        <f>SUBTOTAL(9,H8:H21)</f>
        <v>225553.34000000003</v>
      </c>
      <c r="I7" s="114"/>
    </row>
    <row r="8" spans="2:9" ht="20.100000000000001" customHeight="1" x14ac:dyDescent="0.35">
      <c r="B8" s="161" t="s">
        <v>51</v>
      </c>
      <c r="C8" s="81"/>
      <c r="D8" s="82" t="s">
        <v>52</v>
      </c>
      <c r="E8" s="82">
        <v>4388325.18</v>
      </c>
      <c r="F8" s="83">
        <v>4400000</v>
      </c>
      <c r="G8" s="82">
        <v>5075135.18</v>
      </c>
      <c r="H8" s="84"/>
    </row>
    <row r="9" spans="2:9" ht="20.100000000000001" customHeight="1" x14ac:dyDescent="0.35">
      <c r="B9" s="161"/>
      <c r="C9" s="81"/>
      <c r="D9" s="82" t="s">
        <v>166</v>
      </c>
      <c r="E9" s="82">
        <v>2352</v>
      </c>
      <c r="F9" s="83">
        <v>3000</v>
      </c>
      <c r="G9" s="82">
        <v>1552</v>
      </c>
      <c r="H9" s="84"/>
    </row>
    <row r="10" spans="2:9" ht="20.100000000000001" customHeight="1" x14ac:dyDescent="0.35">
      <c r="B10" s="100"/>
      <c r="C10" s="86"/>
      <c r="D10" s="87" t="s">
        <v>53</v>
      </c>
      <c r="E10" s="87">
        <v>61420.2</v>
      </c>
      <c r="F10" s="88">
        <v>50000</v>
      </c>
      <c r="G10" s="87">
        <v>69416.600000000006</v>
      </c>
      <c r="H10" s="32"/>
    </row>
    <row r="11" spans="2:9" ht="20.100000000000001" customHeight="1" x14ac:dyDescent="0.35">
      <c r="B11" s="100"/>
      <c r="C11" s="86"/>
      <c r="D11" s="87" t="s">
        <v>54</v>
      </c>
      <c r="E11" s="87">
        <v>47718.6</v>
      </c>
      <c r="F11" s="88">
        <v>40000</v>
      </c>
      <c r="G11" s="87">
        <v>59809.8</v>
      </c>
      <c r="H11" s="32"/>
    </row>
    <row r="12" spans="2:9" ht="20.100000000000001" customHeight="1" x14ac:dyDescent="0.35">
      <c r="B12" s="100"/>
      <c r="C12" s="86"/>
      <c r="D12" s="87" t="s">
        <v>55</v>
      </c>
      <c r="E12" s="87">
        <v>199979.2</v>
      </c>
      <c r="F12" s="88">
        <v>210000</v>
      </c>
      <c r="G12" s="87">
        <v>205154.7</v>
      </c>
      <c r="H12" s="32"/>
    </row>
    <row r="13" spans="2:9" ht="20.100000000000001" customHeight="1" x14ac:dyDescent="0.35">
      <c r="B13" s="100"/>
      <c r="C13" s="86"/>
      <c r="D13" s="87" t="s">
        <v>177</v>
      </c>
      <c r="E13" s="87">
        <v>18293.5</v>
      </c>
      <c r="F13" s="88">
        <v>20000</v>
      </c>
      <c r="G13" s="87">
        <v>33829.300000000003</v>
      </c>
      <c r="H13" s="32">
        <v>2849</v>
      </c>
    </row>
    <row r="14" spans="2:9" ht="20.100000000000001" customHeight="1" x14ac:dyDescent="0.35">
      <c r="B14" s="100"/>
      <c r="C14" s="86"/>
      <c r="D14" s="87" t="s">
        <v>56</v>
      </c>
      <c r="E14" s="87">
        <v>104043.5</v>
      </c>
      <c r="F14" s="88">
        <v>100000</v>
      </c>
      <c r="G14" s="87">
        <v>36797</v>
      </c>
      <c r="H14" s="32">
        <f>116389.7+32467+28536</f>
        <v>177392.7</v>
      </c>
    </row>
    <row r="15" spans="2:9" ht="20.100000000000001" customHeight="1" x14ac:dyDescent="0.35">
      <c r="B15" s="100"/>
      <c r="C15" s="86"/>
      <c r="D15" s="87" t="s">
        <v>189</v>
      </c>
      <c r="E15" s="87">
        <v>548</v>
      </c>
      <c r="F15" s="88">
        <v>1000</v>
      </c>
      <c r="G15" s="87">
        <v>6708</v>
      </c>
      <c r="H15" s="32">
        <f>220+3076.64</f>
        <v>3296.64</v>
      </c>
    </row>
    <row r="16" spans="2:9" ht="20.100000000000001" customHeight="1" x14ac:dyDescent="0.35">
      <c r="B16" s="100"/>
      <c r="C16" s="86"/>
      <c r="D16" s="87" t="s">
        <v>57</v>
      </c>
      <c r="E16" s="87">
        <v>211288.2</v>
      </c>
      <c r="F16" s="88">
        <v>60000</v>
      </c>
      <c r="G16" s="87"/>
      <c r="H16" s="32"/>
    </row>
    <row r="17" spans="2:8" ht="20.100000000000001" customHeight="1" x14ac:dyDescent="0.35">
      <c r="B17" s="100"/>
      <c r="C17" s="89"/>
      <c r="D17" s="90" t="s">
        <v>100</v>
      </c>
      <c r="E17" s="90">
        <v>49264</v>
      </c>
      <c r="F17" s="91">
        <v>50000</v>
      </c>
      <c r="G17" s="90">
        <v>49480</v>
      </c>
      <c r="H17" s="32"/>
    </row>
    <row r="18" spans="2:8" ht="20.100000000000001" customHeight="1" x14ac:dyDescent="0.35">
      <c r="B18" s="100"/>
      <c r="C18" s="89"/>
      <c r="D18" s="90" t="s">
        <v>219</v>
      </c>
      <c r="E18" s="90">
        <f>79601+87209+34237</f>
        <v>201047</v>
      </c>
      <c r="F18" s="91">
        <v>150000</v>
      </c>
      <c r="G18" s="90">
        <f>90603+97741+6840</f>
        <v>195184</v>
      </c>
      <c r="H18" s="32"/>
    </row>
    <row r="19" spans="2:8" ht="20.100000000000001" customHeight="1" x14ac:dyDescent="0.35">
      <c r="B19" s="100"/>
      <c r="C19" s="89"/>
      <c r="D19" s="90" t="s">
        <v>169</v>
      </c>
      <c r="E19" s="90">
        <v>32150</v>
      </c>
      <c r="F19" s="91"/>
      <c r="G19" s="90">
        <v>24400</v>
      </c>
      <c r="H19" s="32"/>
    </row>
    <row r="20" spans="2:8" ht="20.100000000000001" customHeight="1" x14ac:dyDescent="0.35">
      <c r="B20" s="100"/>
      <c r="C20" s="89"/>
      <c r="D20" s="90" t="s">
        <v>193</v>
      </c>
      <c r="E20" s="90"/>
      <c r="F20" s="91"/>
      <c r="G20" s="90"/>
      <c r="H20" s="34">
        <v>19240</v>
      </c>
    </row>
    <row r="21" spans="2:8" ht="20.100000000000001" customHeight="1" thickBot="1" x14ac:dyDescent="0.4">
      <c r="B21" s="133"/>
      <c r="C21" s="89"/>
      <c r="D21" s="90" t="s">
        <v>201</v>
      </c>
      <c r="E21" s="90">
        <f>89398.4+6553+18960</f>
        <v>114911.4</v>
      </c>
      <c r="F21" s="91">
        <v>150000</v>
      </c>
      <c r="G21" s="90">
        <f>14138+11818.8+56731.8</f>
        <v>82688.600000000006</v>
      </c>
      <c r="H21" s="32">
        <v>22775</v>
      </c>
    </row>
    <row r="22" spans="2:8" ht="21.9" customHeight="1" thickBot="1" x14ac:dyDescent="0.4">
      <c r="B22" s="76">
        <v>502</v>
      </c>
      <c r="C22" s="77"/>
      <c r="D22" s="78" t="s">
        <v>9</v>
      </c>
      <c r="E22" s="78">
        <f>SUBTOTAL(9,E23:E26)</f>
        <v>3639010.48</v>
      </c>
      <c r="F22" s="79">
        <f>SUBTOTAL(9,F23:F26)</f>
        <v>3900000</v>
      </c>
      <c r="G22" s="78">
        <f>SUBTOTAL(9,G23:G26)</f>
        <v>3822360.2</v>
      </c>
      <c r="H22" s="80">
        <f>SUBTOTAL(9,H23:H26)</f>
        <v>0</v>
      </c>
    </row>
    <row r="23" spans="2:8" ht="19.5" customHeight="1" x14ac:dyDescent="0.35">
      <c r="B23" s="153" t="s">
        <v>51</v>
      </c>
      <c r="C23" s="81"/>
      <c r="D23" s="82" t="s">
        <v>59</v>
      </c>
      <c r="E23" s="82">
        <v>974612.22</v>
      </c>
      <c r="F23" s="83">
        <v>1050000</v>
      </c>
      <c r="G23" s="82">
        <v>986116.54</v>
      </c>
      <c r="H23" s="84"/>
    </row>
    <row r="24" spans="2:8" ht="19.5" customHeight="1" x14ac:dyDescent="0.35">
      <c r="B24" s="100"/>
      <c r="C24" s="86"/>
      <c r="D24" s="87" t="s">
        <v>60</v>
      </c>
      <c r="E24" s="87">
        <v>486002</v>
      </c>
      <c r="F24" s="88">
        <v>500000</v>
      </c>
      <c r="G24" s="87">
        <v>458549.85</v>
      </c>
      <c r="H24" s="32"/>
    </row>
    <row r="25" spans="2:8" ht="19.5" customHeight="1" x14ac:dyDescent="0.35">
      <c r="B25" s="100"/>
      <c r="C25" s="86"/>
      <c r="D25" s="87" t="s">
        <v>61</v>
      </c>
      <c r="E25" s="87">
        <v>567796.26</v>
      </c>
      <c r="F25" s="88">
        <v>650000</v>
      </c>
      <c r="G25" s="87">
        <v>660693.81000000006</v>
      </c>
      <c r="H25" s="32"/>
    </row>
    <row r="26" spans="2:8" ht="19.5" customHeight="1" thickBot="1" x14ac:dyDescent="0.4">
      <c r="B26" s="100"/>
      <c r="C26" s="89"/>
      <c r="D26" s="90" t="s">
        <v>62</v>
      </c>
      <c r="E26" s="90">
        <v>1610600</v>
      </c>
      <c r="F26" s="91">
        <v>1700000</v>
      </c>
      <c r="G26" s="90">
        <v>1717000</v>
      </c>
      <c r="H26" s="93"/>
    </row>
    <row r="27" spans="2:8" ht="21.9" customHeight="1" thickBot="1" x14ac:dyDescent="0.4">
      <c r="B27" s="76">
        <v>511</v>
      </c>
      <c r="C27" s="77"/>
      <c r="D27" s="78" t="s">
        <v>11</v>
      </c>
      <c r="E27" s="78">
        <f>SUBTOTAL(9,E28:E32)</f>
        <v>647221.9</v>
      </c>
      <c r="F27" s="79">
        <f>SUBTOTAL(9,F28:F32)</f>
        <v>1010000</v>
      </c>
      <c r="G27" s="78">
        <f>SUBTOTAL(9,G28:G32)</f>
        <v>854400.4</v>
      </c>
      <c r="H27" s="80">
        <f>SUBTOTAL(9,H28:H32)</f>
        <v>0</v>
      </c>
    </row>
    <row r="28" spans="2:8" ht="19.5" customHeight="1" x14ac:dyDescent="0.35">
      <c r="B28" s="153" t="s">
        <v>51</v>
      </c>
      <c r="C28" s="81"/>
      <c r="D28" s="82" t="s">
        <v>63</v>
      </c>
      <c r="E28" s="82">
        <v>183449.9</v>
      </c>
      <c r="F28" s="83">
        <v>200000</v>
      </c>
      <c r="G28" s="82">
        <v>159276.4</v>
      </c>
      <c r="H28" s="32"/>
    </row>
    <row r="29" spans="2:8" ht="19.5" customHeight="1" x14ac:dyDescent="0.35">
      <c r="B29" s="100"/>
      <c r="C29" s="86"/>
      <c r="D29" s="87" t="s">
        <v>64</v>
      </c>
      <c r="E29" s="87"/>
      <c r="F29" s="88"/>
      <c r="G29" s="87">
        <v>10870</v>
      </c>
      <c r="H29" s="95"/>
    </row>
    <row r="30" spans="2:8" ht="19.5" customHeight="1" x14ac:dyDescent="0.35">
      <c r="B30" s="100"/>
      <c r="C30" s="86"/>
      <c r="D30" s="87" t="s">
        <v>65</v>
      </c>
      <c r="E30" s="87">
        <v>178519</v>
      </c>
      <c r="F30" s="88">
        <v>500000</v>
      </c>
      <c r="G30" s="87">
        <v>497638</v>
      </c>
      <c r="H30" s="95"/>
    </row>
    <row r="31" spans="2:8" ht="19.5" customHeight="1" x14ac:dyDescent="0.35">
      <c r="B31" s="100"/>
      <c r="C31" s="89"/>
      <c r="D31" s="90" t="s">
        <v>101</v>
      </c>
      <c r="E31" s="90">
        <v>6141</v>
      </c>
      <c r="F31" s="91">
        <v>10000</v>
      </c>
      <c r="G31" s="90">
        <v>51126</v>
      </c>
      <c r="H31" s="93"/>
    </row>
    <row r="32" spans="2:8" ht="19.5" customHeight="1" thickBot="1" x14ac:dyDescent="0.4">
      <c r="B32" s="100"/>
      <c r="C32" s="89"/>
      <c r="D32" s="90" t="s">
        <v>67</v>
      </c>
      <c r="E32" s="90">
        <v>279112</v>
      </c>
      <c r="F32" s="91">
        <v>300000</v>
      </c>
      <c r="G32" s="90">
        <v>135490</v>
      </c>
      <c r="H32" s="93"/>
    </row>
    <row r="33" spans="2:8" ht="21.9" customHeight="1" thickBot="1" x14ac:dyDescent="0.4">
      <c r="B33" s="76">
        <v>512</v>
      </c>
      <c r="C33" s="77"/>
      <c r="D33" s="78" t="s">
        <v>12</v>
      </c>
      <c r="E33" s="78">
        <v>322</v>
      </c>
      <c r="F33" s="79">
        <v>3000</v>
      </c>
      <c r="G33" s="78">
        <v>5571</v>
      </c>
      <c r="H33" s="80">
        <v>25553</v>
      </c>
    </row>
    <row r="34" spans="2:8" ht="21.9" customHeight="1" thickBot="1" x14ac:dyDescent="0.4">
      <c r="B34" s="76">
        <v>518</v>
      </c>
      <c r="C34" s="77"/>
      <c r="D34" s="78" t="s">
        <v>14</v>
      </c>
      <c r="E34" s="78">
        <f>SUBTOTAL(9,E35:E52)</f>
        <v>925118.83000000007</v>
      </c>
      <c r="F34" s="79">
        <f>SUBTOTAL(9,F35:F52)</f>
        <v>915000</v>
      </c>
      <c r="G34" s="78">
        <f>SUBTOTAL(9,G35:G52)</f>
        <v>904255.39999999991</v>
      </c>
      <c r="H34" s="80">
        <f>SUBTOTAL(9,H35:H52)</f>
        <v>112034</v>
      </c>
    </row>
    <row r="35" spans="2:8" ht="19.5" customHeight="1" x14ac:dyDescent="0.35">
      <c r="B35" s="153" t="s">
        <v>51</v>
      </c>
      <c r="C35" s="81"/>
      <c r="D35" s="82" t="s">
        <v>68</v>
      </c>
      <c r="E35" s="82">
        <v>136975.13</v>
      </c>
      <c r="F35" s="83">
        <v>145000</v>
      </c>
      <c r="G35" s="82">
        <v>110270.6</v>
      </c>
      <c r="H35" s="94"/>
    </row>
    <row r="36" spans="2:8" ht="19.5" customHeight="1" x14ac:dyDescent="0.35">
      <c r="B36" s="100"/>
      <c r="C36" s="86"/>
      <c r="D36" s="87" t="s">
        <v>69</v>
      </c>
      <c r="E36" s="87">
        <v>172935</v>
      </c>
      <c r="F36" s="88">
        <v>175000</v>
      </c>
      <c r="G36" s="87">
        <v>170280</v>
      </c>
      <c r="H36" s="95"/>
    </row>
    <row r="37" spans="2:8" ht="19.5" customHeight="1" x14ac:dyDescent="0.35">
      <c r="B37" s="100"/>
      <c r="C37" s="86"/>
      <c r="D37" s="87" t="s">
        <v>70</v>
      </c>
      <c r="E37" s="87">
        <v>74426</v>
      </c>
      <c r="F37" s="88">
        <v>80000</v>
      </c>
      <c r="G37" s="87">
        <v>68076</v>
      </c>
      <c r="H37" s="95"/>
    </row>
    <row r="38" spans="2:8" ht="19.5" customHeight="1" x14ac:dyDescent="0.35">
      <c r="B38" s="100"/>
      <c r="C38" s="86"/>
      <c r="D38" s="87" t="s">
        <v>102</v>
      </c>
      <c r="E38" s="87">
        <v>64453.4</v>
      </c>
      <c r="F38" s="88">
        <v>70000</v>
      </c>
      <c r="G38" s="87">
        <v>61222</v>
      </c>
      <c r="H38" s="95"/>
    </row>
    <row r="39" spans="2:8" ht="19.5" customHeight="1" x14ac:dyDescent="0.35">
      <c r="B39" s="100"/>
      <c r="C39" s="86"/>
      <c r="D39" s="87" t="s">
        <v>220</v>
      </c>
      <c r="E39" s="87">
        <v>99000</v>
      </c>
      <c r="F39" s="88"/>
      <c r="G39" s="87">
        <v>81000</v>
      </c>
      <c r="H39" s="95"/>
    </row>
    <row r="40" spans="2:8" ht="19.5" customHeight="1" x14ac:dyDescent="0.35">
      <c r="B40" s="100"/>
      <c r="C40" s="86"/>
      <c r="D40" s="87" t="s">
        <v>160</v>
      </c>
      <c r="E40" s="87">
        <v>6613</v>
      </c>
      <c r="F40" s="88">
        <v>50000</v>
      </c>
      <c r="G40" s="87"/>
      <c r="H40" s="95"/>
    </row>
    <row r="41" spans="2:8" ht="19.5" customHeight="1" x14ac:dyDescent="0.35">
      <c r="B41" s="100"/>
      <c r="C41" s="86"/>
      <c r="D41" s="87" t="s">
        <v>191</v>
      </c>
      <c r="E41" s="87">
        <v>3650</v>
      </c>
      <c r="F41" s="88"/>
      <c r="G41" s="87">
        <v>450</v>
      </c>
      <c r="H41" s="95"/>
    </row>
    <row r="42" spans="2:8" ht="19.5" customHeight="1" x14ac:dyDescent="0.35">
      <c r="B42" s="100"/>
      <c r="C42" s="86"/>
      <c r="D42" s="87" t="s">
        <v>195</v>
      </c>
      <c r="E42" s="87">
        <v>12512</v>
      </c>
      <c r="F42" s="88"/>
      <c r="G42" s="87"/>
      <c r="H42" s="95"/>
    </row>
    <row r="43" spans="2:8" ht="19.5" customHeight="1" x14ac:dyDescent="0.35">
      <c r="B43" s="100"/>
      <c r="C43" s="86"/>
      <c r="D43" s="87" t="s">
        <v>103</v>
      </c>
      <c r="E43" s="87">
        <v>23375</v>
      </c>
      <c r="F43" s="88">
        <v>30000</v>
      </c>
      <c r="G43" s="87">
        <v>19163</v>
      </c>
      <c r="H43" s="95"/>
    </row>
    <row r="44" spans="2:8" ht="19.5" customHeight="1" x14ac:dyDescent="0.35">
      <c r="B44" s="100"/>
      <c r="C44" s="86"/>
      <c r="D44" s="87" t="s">
        <v>143</v>
      </c>
      <c r="E44" s="87">
        <v>9856</v>
      </c>
      <c r="F44" s="88">
        <v>10000</v>
      </c>
      <c r="G44" s="87">
        <v>9354</v>
      </c>
      <c r="H44" s="95"/>
    </row>
    <row r="45" spans="2:8" ht="19.5" customHeight="1" x14ac:dyDescent="0.35">
      <c r="B45" s="100"/>
      <c r="C45" s="86"/>
      <c r="D45" s="87" t="s">
        <v>71</v>
      </c>
      <c r="E45" s="87"/>
      <c r="F45" s="88">
        <v>15000</v>
      </c>
      <c r="G45" s="87">
        <v>2376</v>
      </c>
      <c r="H45" s="95"/>
    </row>
    <row r="46" spans="2:8" ht="19.5" customHeight="1" x14ac:dyDescent="0.35">
      <c r="B46" s="100"/>
      <c r="C46" s="86"/>
      <c r="D46" s="87" t="s">
        <v>104</v>
      </c>
      <c r="E46" s="87">
        <f>61998.8</f>
        <v>61998.8</v>
      </c>
      <c r="F46" s="88">
        <v>70000</v>
      </c>
      <c r="G46" s="87">
        <v>37855.699999999997</v>
      </c>
      <c r="H46" s="95"/>
    </row>
    <row r="47" spans="2:8" ht="19.5" customHeight="1" x14ac:dyDescent="0.35">
      <c r="B47" s="100"/>
      <c r="C47" s="86"/>
      <c r="D47" s="87" t="s">
        <v>203</v>
      </c>
      <c r="E47" s="87"/>
      <c r="F47" s="88"/>
      <c r="G47" s="87">
        <f>42912+11774</f>
        <v>54686</v>
      </c>
      <c r="H47" s="95"/>
    </row>
    <row r="48" spans="2:8" ht="19.5" customHeight="1" x14ac:dyDescent="0.35">
      <c r="B48" s="100"/>
      <c r="C48" s="86"/>
      <c r="D48" s="87" t="s">
        <v>111</v>
      </c>
      <c r="E48" s="87">
        <v>49380</v>
      </c>
      <c r="F48" s="88">
        <v>50000</v>
      </c>
      <c r="G48" s="87">
        <v>44798</v>
      </c>
      <c r="H48" s="95"/>
    </row>
    <row r="49" spans="2:8" ht="19.5" customHeight="1" x14ac:dyDescent="0.35">
      <c r="B49" s="100"/>
      <c r="C49" s="86"/>
      <c r="D49" s="90" t="s">
        <v>169</v>
      </c>
      <c r="E49" s="87">
        <v>3780</v>
      </c>
      <c r="F49" s="88"/>
      <c r="G49" s="87">
        <v>6140</v>
      </c>
      <c r="H49" s="95"/>
    </row>
    <row r="50" spans="2:8" ht="19.5" customHeight="1" x14ac:dyDescent="0.35">
      <c r="B50" s="100"/>
      <c r="C50" s="86"/>
      <c r="D50" s="90" t="s">
        <v>190</v>
      </c>
      <c r="E50" s="87">
        <v>21500</v>
      </c>
      <c r="F50" s="88"/>
      <c r="G50" s="87">
        <v>14200</v>
      </c>
      <c r="H50" s="95"/>
    </row>
    <row r="51" spans="2:8" ht="19.5" customHeight="1" x14ac:dyDescent="0.35">
      <c r="B51" s="100"/>
      <c r="C51" s="86"/>
      <c r="D51" s="90" t="s">
        <v>202</v>
      </c>
      <c r="E51" s="87"/>
      <c r="F51" s="88"/>
      <c r="G51" s="87">
        <v>78768</v>
      </c>
      <c r="H51" s="95"/>
    </row>
    <row r="52" spans="2:8" ht="19.5" customHeight="1" x14ac:dyDescent="0.35">
      <c r="B52" s="107"/>
      <c r="C52" s="86"/>
      <c r="D52" s="87" t="s">
        <v>58</v>
      </c>
      <c r="E52" s="87">
        <v>184664.5</v>
      </c>
      <c r="F52" s="88">
        <v>220000</v>
      </c>
      <c r="G52" s="87">
        <f>145616.1</f>
        <v>145616.1</v>
      </c>
      <c r="H52" s="32">
        <v>112034</v>
      </c>
    </row>
    <row r="53" spans="2:8" ht="21.9" customHeight="1" thickBot="1" x14ac:dyDescent="0.4">
      <c r="B53" s="133">
        <v>521</v>
      </c>
      <c r="C53" s="109"/>
      <c r="D53" s="110" t="s">
        <v>15</v>
      </c>
      <c r="E53" s="110">
        <f>SUBTOTAL(9,E54:E57)</f>
        <v>239569</v>
      </c>
      <c r="F53" s="111">
        <f>SUBTOTAL(9,F54:F57)</f>
        <v>225000</v>
      </c>
      <c r="G53" s="110">
        <f>SUBTOTAL(9,G54:G57)</f>
        <v>225390</v>
      </c>
      <c r="H53" s="112">
        <f>SUBTOTAL(9,H54:H57)</f>
        <v>21655626</v>
      </c>
    </row>
    <row r="54" spans="2:8" ht="19.5" customHeight="1" x14ac:dyDescent="0.35">
      <c r="B54" s="153" t="s">
        <v>51</v>
      </c>
      <c r="C54" s="81"/>
      <c r="D54" s="82" t="s">
        <v>74</v>
      </c>
      <c r="E54" s="82"/>
      <c r="F54" s="83">
        <v>220000</v>
      </c>
      <c r="G54" s="82">
        <f>147250+8700</f>
        <v>155950</v>
      </c>
      <c r="H54" s="135">
        <f>21155600+27112+97534</f>
        <v>21280246</v>
      </c>
    </row>
    <row r="55" spans="2:8" ht="19.5" customHeight="1" x14ac:dyDescent="0.35">
      <c r="B55" s="100"/>
      <c r="C55" s="86"/>
      <c r="D55" s="87" t="s">
        <v>75</v>
      </c>
      <c r="E55" s="87">
        <v>19740</v>
      </c>
      <c r="F55" s="88">
        <v>5000</v>
      </c>
      <c r="G55" s="87">
        <v>32480</v>
      </c>
      <c r="H55" s="32">
        <v>234000</v>
      </c>
    </row>
    <row r="56" spans="2:8" ht="19.5" customHeight="1" x14ac:dyDescent="0.35">
      <c r="B56" s="100"/>
      <c r="C56" s="89"/>
      <c r="D56" s="90" t="s">
        <v>169</v>
      </c>
      <c r="E56" s="90">
        <f>23420+19000</f>
        <v>42420</v>
      </c>
      <c r="F56" s="91"/>
      <c r="G56" s="90">
        <f>10000+26960</f>
        <v>36960</v>
      </c>
      <c r="H56" s="32"/>
    </row>
    <row r="57" spans="2:8" ht="19.5" customHeight="1" thickBot="1" x14ac:dyDescent="0.4">
      <c r="B57" s="133"/>
      <c r="C57" s="96"/>
      <c r="D57" s="98" t="s">
        <v>161</v>
      </c>
      <c r="E57" s="98">
        <v>177409</v>
      </c>
      <c r="F57" s="99"/>
      <c r="G57" s="98"/>
      <c r="H57" s="32">
        <v>141380</v>
      </c>
    </row>
    <row r="58" spans="2:8" ht="21.9" customHeight="1" thickBot="1" x14ac:dyDescent="0.4">
      <c r="B58" s="76">
        <v>524</v>
      </c>
      <c r="C58" s="77"/>
      <c r="D58" s="78" t="s">
        <v>76</v>
      </c>
      <c r="E58" s="78">
        <f>SUBTOTAL(9,E59:E61)</f>
        <v>65682</v>
      </c>
      <c r="F58" s="79">
        <f>SUBTOTAL(9,F59:F60)</f>
        <v>75000</v>
      </c>
      <c r="G58" s="78">
        <f>SUBTOTAL(9,G59:G61)</f>
        <v>56421</v>
      </c>
      <c r="H58" s="80">
        <f>SUBTOTAL(9,H59:H61)</f>
        <v>7218796</v>
      </c>
    </row>
    <row r="59" spans="2:8" ht="19.5" customHeight="1" x14ac:dyDescent="0.35">
      <c r="B59" s="153" t="s">
        <v>51</v>
      </c>
      <c r="C59" s="81"/>
      <c r="D59" s="82" t="s">
        <v>77</v>
      </c>
      <c r="E59" s="82">
        <v>15676</v>
      </c>
      <c r="F59" s="83">
        <v>20000</v>
      </c>
      <c r="G59" s="82">
        <f>14035</f>
        <v>14035</v>
      </c>
      <c r="H59" s="84">
        <f>1556581+2440+310921+42212</f>
        <v>1912154</v>
      </c>
    </row>
    <row r="60" spans="2:8" ht="19.5" customHeight="1" x14ac:dyDescent="0.35">
      <c r="B60" s="100"/>
      <c r="C60" s="89"/>
      <c r="D60" s="90" t="s">
        <v>78</v>
      </c>
      <c r="E60" s="90">
        <v>43546</v>
      </c>
      <c r="F60" s="91">
        <v>55000</v>
      </c>
      <c r="G60" s="90">
        <f>38986</f>
        <v>38986</v>
      </c>
      <c r="H60" s="34">
        <f>4323644+6778+858969+117251</f>
        <v>5306642</v>
      </c>
    </row>
    <row r="61" spans="2:8" ht="19.5" customHeight="1" thickBot="1" x14ac:dyDescent="0.4">
      <c r="B61" s="100"/>
      <c r="C61" s="101"/>
      <c r="D61" s="98" t="s">
        <v>196</v>
      </c>
      <c r="E61" s="98">
        <f>1710+4750</f>
        <v>6460</v>
      </c>
      <c r="F61" s="99"/>
      <c r="G61" s="98">
        <f>900+2500</f>
        <v>3400</v>
      </c>
      <c r="H61" s="136"/>
    </row>
    <row r="62" spans="2:8" ht="21.9" customHeight="1" thickBot="1" x14ac:dyDescent="0.4">
      <c r="B62" s="76">
        <v>525</v>
      </c>
      <c r="C62" s="77"/>
      <c r="D62" s="78" t="s">
        <v>79</v>
      </c>
      <c r="E62" s="78">
        <f>SUBTOTAL(9,E63)</f>
        <v>86700.68</v>
      </c>
      <c r="F62" s="79">
        <f>SUBTOTAL(9,F63)</f>
        <v>90000</v>
      </c>
      <c r="G62" s="78">
        <f>SUBTOTAL(9,G63)</f>
        <v>22726.99</v>
      </c>
      <c r="H62" s="80">
        <f>SUBTOTAL(9,H63)</f>
        <v>67385.66</v>
      </c>
    </row>
    <row r="63" spans="2:8" ht="19.5" customHeight="1" thickBot="1" x14ac:dyDescent="0.4">
      <c r="B63" s="100"/>
      <c r="C63" s="101"/>
      <c r="D63" s="102" t="s">
        <v>80</v>
      </c>
      <c r="E63" s="102">
        <v>86700.68</v>
      </c>
      <c r="F63" s="103">
        <v>90000</v>
      </c>
      <c r="G63" s="102">
        <v>22726.99</v>
      </c>
      <c r="H63" s="136">
        <v>67385.66</v>
      </c>
    </row>
    <row r="64" spans="2:8" ht="19.5" customHeight="1" thickBot="1" x14ac:dyDescent="0.4">
      <c r="B64" s="76">
        <v>527</v>
      </c>
      <c r="C64" s="77"/>
      <c r="D64" s="78" t="s">
        <v>35</v>
      </c>
      <c r="E64" s="78">
        <f>SUBTOTAL(9,E67)</f>
        <v>3616</v>
      </c>
      <c r="F64" s="79">
        <f>SUBTOTAL(9,F67)</f>
        <v>3000</v>
      </c>
      <c r="G64" s="78">
        <f>SUBTOTAL(9,G65:G67)</f>
        <v>11657</v>
      </c>
      <c r="H64" s="80">
        <f>SUBTOTAL(9,H67)</f>
        <v>212530</v>
      </c>
    </row>
    <row r="65" spans="2:8" ht="19.5" customHeight="1" x14ac:dyDescent="0.35">
      <c r="B65" s="100"/>
      <c r="C65" s="101"/>
      <c r="D65" s="187" t="s">
        <v>209</v>
      </c>
      <c r="E65" s="188"/>
      <c r="F65" s="189"/>
      <c r="G65" s="102">
        <v>6500</v>
      </c>
      <c r="H65" s="190"/>
    </row>
    <row r="66" spans="2:8" ht="19.5" customHeight="1" x14ac:dyDescent="0.35">
      <c r="B66" s="100"/>
      <c r="C66" s="101"/>
      <c r="D66" s="191" t="s">
        <v>210</v>
      </c>
      <c r="E66" s="179"/>
      <c r="F66" s="176"/>
      <c r="G66" s="87">
        <v>3225</v>
      </c>
      <c r="H66" s="192"/>
    </row>
    <row r="67" spans="2:8" ht="19.5" customHeight="1" thickBot="1" x14ac:dyDescent="0.4">
      <c r="B67" s="100"/>
      <c r="C67" s="101"/>
      <c r="D67" s="157" t="s">
        <v>81</v>
      </c>
      <c r="E67" s="102">
        <v>3616</v>
      </c>
      <c r="F67" s="103">
        <v>3000</v>
      </c>
      <c r="G67" s="157">
        <v>1932</v>
      </c>
      <c r="H67" s="104">
        <v>212530</v>
      </c>
    </row>
    <row r="68" spans="2:8" ht="19.5" customHeight="1" thickBot="1" x14ac:dyDescent="0.4">
      <c r="B68" s="76">
        <v>528</v>
      </c>
      <c r="C68" s="77"/>
      <c r="D68" s="78" t="s">
        <v>36</v>
      </c>
      <c r="E68" s="105"/>
      <c r="F68" s="106"/>
      <c r="G68" s="105"/>
      <c r="H68" s="80"/>
    </row>
    <row r="69" spans="2:8" ht="21.75" customHeight="1" thickBot="1" x14ac:dyDescent="0.4">
      <c r="B69" s="76">
        <v>541</v>
      </c>
      <c r="C69" s="77"/>
      <c r="D69" s="78" t="s">
        <v>112</v>
      </c>
      <c r="E69" s="78">
        <v>250</v>
      </c>
      <c r="F69" s="79"/>
      <c r="G69" s="78">
        <v>650</v>
      </c>
      <c r="H69" s="80"/>
    </row>
    <row r="70" spans="2:8" ht="21.75" customHeight="1" thickBot="1" x14ac:dyDescent="0.4">
      <c r="B70" s="76">
        <v>547</v>
      </c>
      <c r="C70" s="77"/>
      <c r="D70" s="78" t="s">
        <v>18</v>
      </c>
      <c r="E70" s="78"/>
      <c r="F70" s="79"/>
      <c r="G70" s="78">
        <v>7084</v>
      </c>
      <c r="H70" s="80"/>
    </row>
    <row r="71" spans="2:8" ht="21.9" customHeight="1" thickBot="1" x14ac:dyDescent="0.4">
      <c r="B71" s="76">
        <v>549</v>
      </c>
      <c r="C71" s="77"/>
      <c r="D71" s="78" t="s">
        <v>19</v>
      </c>
      <c r="E71" s="78">
        <f>SUBTOTAL(9,E72:E75)</f>
        <v>55648.68</v>
      </c>
      <c r="F71" s="79">
        <f>SUBTOTAL(9,F72:F74)</f>
        <v>0</v>
      </c>
      <c r="G71" s="78">
        <f>SUBTOTAL(9,G72:G75)</f>
        <v>80121.710000000006</v>
      </c>
      <c r="H71" s="80">
        <f>SUBTOTAL(9,H72:H75)</f>
        <v>0</v>
      </c>
    </row>
    <row r="72" spans="2:8" ht="19.5" customHeight="1" x14ac:dyDescent="0.35">
      <c r="B72" s="153" t="s">
        <v>51</v>
      </c>
      <c r="C72" s="81"/>
      <c r="D72" s="82" t="s">
        <v>82</v>
      </c>
      <c r="E72" s="82"/>
      <c r="F72" s="83"/>
      <c r="G72" s="82"/>
      <c r="H72" s="94"/>
    </row>
    <row r="73" spans="2:8" ht="19.5" customHeight="1" x14ac:dyDescent="0.35">
      <c r="B73" s="100"/>
      <c r="C73" s="86"/>
      <c r="D73" s="87" t="s">
        <v>221</v>
      </c>
      <c r="E73" s="87">
        <v>48490</v>
      </c>
      <c r="F73" s="88"/>
      <c r="G73" s="87">
        <v>75973</v>
      </c>
      <c r="H73" s="95"/>
    </row>
    <row r="74" spans="2:8" ht="19.5" customHeight="1" x14ac:dyDescent="0.35">
      <c r="B74" s="100"/>
      <c r="C74" s="86"/>
      <c r="D74" s="87" t="s">
        <v>84</v>
      </c>
      <c r="E74" s="87"/>
      <c r="F74" s="88"/>
      <c r="G74" s="87"/>
      <c r="H74" s="95"/>
    </row>
    <row r="75" spans="2:8" ht="19.5" customHeight="1" thickBot="1" x14ac:dyDescent="0.4">
      <c r="B75" s="100"/>
      <c r="C75" s="89"/>
      <c r="D75" s="90" t="s">
        <v>58</v>
      </c>
      <c r="E75" s="90">
        <v>7158.68</v>
      </c>
      <c r="F75" s="91"/>
      <c r="G75" s="90">
        <v>4148.71</v>
      </c>
      <c r="H75" s="93"/>
    </row>
    <row r="76" spans="2:8" ht="21.9" customHeight="1" thickBot="1" x14ac:dyDescent="0.4">
      <c r="B76" s="76">
        <v>551</v>
      </c>
      <c r="C76" s="77"/>
      <c r="D76" s="78" t="s">
        <v>20</v>
      </c>
      <c r="E76" s="78">
        <v>316487.2</v>
      </c>
      <c r="F76" s="79">
        <v>317000</v>
      </c>
      <c r="G76" s="78">
        <v>338023</v>
      </c>
      <c r="H76" s="92"/>
    </row>
    <row r="77" spans="2:8" ht="21.9" customHeight="1" thickBot="1" x14ac:dyDescent="0.4">
      <c r="B77" s="133">
        <v>557</v>
      </c>
      <c r="C77" s="109"/>
      <c r="D77" s="78" t="s">
        <v>222</v>
      </c>
      <c r="E77" s="110"/>
      <c r="F77" s="79"/>
      <c r="G77" s="110">
        <v>5416</v>
      </c>
      <c r="H77" s="152"/>
    </row>
    <row r="78" spans="2:8" ht="21.9" customHeight="1" thickBot="1" x14ac:dyDescent="0.4">
      <c r="B78" s="133">
        <v>558</v>
      </c>
      <c r="C78" s="109"/>
      <c r="D78" s="78" t="s">
        <v>57</v>
      </c>
      <c r="E78" s="110"/>
      <c r="F78" s="79"/>
      <c r="G78" s="110">
        <v>191035</v>
      </c>
      <c r="H78" s="112">
        <v>30946</v>
      </c>
    </row>
    <row r="79" spans="2:8" ht="21.9" customHeight="1" thickBot="1" x14ac:dyDescent="0.4">
      <c r="B79" s="133">
        <v>563</v>
      </c>
      <c r="C79" s="109"/>
      <c r="D79" s="78" t="s">
        <v>194</v>
      </c>
      <c r="E79" s="110">
        <v>54</v>
      </c>
      <c r="F79" s="79"/>
      <c r="G79" s="110"/>
      <c r="H79" s="152"/>
    </row>
    <row r="80" spans="2:8" ht="21.9" customHeight="1" thickBot="1" x14ac:dyDescent="0.4">
      <c r="B80" s="133">
        <v>569</v>
      </c>
      <c r="C80" s="109"/>
      <c r="D80" s="78" t="s">
        <v>142</v>
      </c>
      <c r="E80" s="110">
        <f>SUBTOTAL(9,E81:E83)</f>
        <v>76908.649999999994</v>
      </c>
      <c r="F80" s="79">
        <f>SUBTOTAL(9,F81:F83)</f>
        <v>80000</v>
      </c>
      <c r="G80" s="110">
        <f>SUBTOTAL(9,G81:G83)</f>
        <v>0</v>
      </c>
      <c r="H80" s="112">
        <f>SUBTOTAL(9,H81:H83)</f>
        <v>0</v>
      </c>
    </row>
    <row r="81" spans="1:8" ht="21.9" customHeight="1" thickBot="1" x14ac:dyDescent="0.4">
      <c r="B81" s="153" t="s">
        <v>51</v>
      </c>
      <c r="C81" s="109"/>
      <c r="D81" s="158" t="s">
        <v>82</v>
      </c>
      <c r="E81" s="178">
        <v>76908.649999999994</v>
      </c>
      <c r="F81" s="154">
        <v>80000</v>
      </c>
      <c r="G81" s="178"/>
      <c r="H81" s="155"/>
    </row>
    <row r="82" spans="1:8" ht="21.9" customHeight="1" thickBot="1" x14ac:dyDescent="0.4">
      <c r="B82" s="161"/>
      <c r="C82" s="109"/>
      <c r="D82" s="87" t="s">
        <v>83</v>
      </c>
      <c r="E82" s="179"/>
      <c r="F82" s="176"/>
      <c r="G82" s="179"/>
      <c r="H82" s="95"/>
    </row>
    <row r="83" spans="1:8" ht="21.9" customHeight="1" thickBot="1" x14ac:dyDescent="0.4">
      <c r="B83" s="161"/>
      <c r="C83" s="101"/>
      <c r="D83" s="90" t="s">
        <v>171</v>
      </c>
      <c r="E83" s="184"/>
      <c r="F83" s="185"/>
      <c r="G83" s="184"/>
      <c r="H83" s="93"/>
    </row>
    <row r="84" spans="1:8" ht="30" customHeight="1" thickBot="1" x14ac:dyDescent="0.4">
      <c r="B84" s="186" t="s">
        <v>85</v>
      </c>
      <c r="C84" s="77"/>
      <c r="D84" s="78"/>
      <c r="E84" s="78">
        <f>SUBTOTAL(9,E7:E83)</f>
        <v>11487930.200000001</v>
      </c>
      <c r="F84" s="79">
        <f>SUBTOTAL(9,F7:F83)</f>
        <v>11852000</v>
      </c>
      <c r="G84" s="78">
        <f>SUBTOTAL(9,G7:G83)</f>
        <v>12365266.879999999</v>
      </c>
      <c r="H84" s="80">
        <f>SUBTOTAL(9,H7:H83)</f>
        <v>29548424</v>
      </c>
    </row>
    <row r="85" spans="1:8" ht="30" customHeight="1" x14ac:dyDescent="0.35">
      <c r="B85" s="113"/>
      <c r="C85" s="61"/>
      <c r="D85" s="62"/>
      <c r="E85" s="62"/>
      <c r="F85" s="62"/>
      <c r="G85" s="62"/>
      <c r="H85" s="62"/>
    </row>
    <row r="86" spans="1:8" ht="30" customHeight="1" x14ac:dyDescent="0.35">
      <c r="B86" s="113"/>
      <c r="C86" s="61"/>
      <c r="D86" s="62"/>
      <c r="E86" s="62"/>
      <c r="F86" s="62"/>
      <c r="G86" s="62"/>
      <c r="H86" s="62"/>
    </row>
    <row r="87" spans="1:8" ht="30" customHeight="1" x14ac:dyDescent="0.35">
      <c r="B87" s="113"/>
      <c r="C87" s="61"/>
      <c r="D87" s="62"/>
      <c r="E87" s="62"/>
      <c r="F87" s="62"/>
      <c r="G87" s="62"/>
      <c r="H87" s="62"/>
    </row>
    <row r="88" spans="1:8" ht="30" customHeight="1" x14ac:dyDescent="0.35">
      <c r="B88" s="113"/>
      <c r="C88" s="61"/>
      <c r="D88" s="62"/>
      <c r="E88" s="62"/>
      <c r="F88" s="62"/>
      <c r="G88" s="62"/>
      <c r="H88" s="62"/>
    </row>
    <row r="89" spans="1:8" ht="30" customHeight="1" x14ac:dyDescent="0.35">
      <c r="B89" s="113"/>
      <c r="C89" s="61"/>
      <c r="D89" s="62"/>
      <c r="E89" s="62"/>
      <c r="F89" s="62"/>
      <c r="G89" s="62"/>
      <c r="H89" s="62"/>
    </row>
    <row r="90" spans="1:8" ht="30" customHeight="1" x14ac:dyDescent="0.35">
      <c r="B90" s="113"/>
      <c r="C90" s="61"/>
      <c r="D90" s="62"/>
      <c r="E90" s="62"/>
      <c r="F90" s="62"/>
      <c r="G90" s="62"/>
      <c r="H90" s="62"/>
    </row>
    <row r="91" spans="1:8" ht="30" customHeight="1" x14ac:dyDescent="0.35">
      <c r="B91" s="113"/>
      <c r="C91" s="61"/>
      <c r="D91" s="62"/>
      <c r="E91" s="62"/>
      <c r="F91" s="62"/>
      <c r="G91" s="62"/>
      <c r="H91" s="62"/>
    </row>
    <row r="92" spans="1:8" s="61" customFormat="1" ht="30" customHeight="1" x14ac:dyDescent="0.35">
      <c r="A92" s="60"/>
      <c r="B92" s="113"/>
      <c r="C92" s="113"/>
      <c r="D92" s="62"/>
      <c r="E92" s="62"/>
      <c r="F92" s="62"/>
      <c r="G92" s="62"/>
      <c r="H92" s="62"/>
    </row>
    <row r="93" spans="1:8" s="61" customFormat="1" ht="30" customHeight="1" x14ac:dyDescent="0.35">
      <c r="A93" s="60"/>
      <c r="D93" s="62"/>
      <c r="E93" s="62"/>
      <c r="F93" s="62"/>
      <c r="G93" s="62"/>
      <c r="H93" s="62"/>
    </row>
    <row r="94" spans="1:8" s="61" customFormat="1" ht="30" customHeight="1" x14ac:dyDescent="0.35">
      <c r="A94" s="60"/>
      <c r="D94" s="62"/>
      <c r="E94" s="62"/>
      <c r="F94" s="62"/>
      <c r="G94" s="62"/>
      <c r="H94" s="62"/>
    </row>
    <row r="95" spans="1:8" s="61" customFormat="1" ht="30" customHeight="1" x14ac:dyDescent="0.35">
      <c r="A95" s="60"/>
      <c r="D95" s="62"/>
      <c r="E95" s="62"/>
      <c r="F95" s="62"/>
      <c r="G95" s="62"/>
      <c r="H95" s="62"/>
    </row>
    <row r="96" spans="1:8" s="61" customFormat="1" ht="30" customHeight="1" x14ac:dyDescent="0.35">
      <c r="B96" s="113"/>
      <c r="D96" s="62"/>
      <c r="E96" s="62"/>
      <c r="F96" s="62"/>
      <c r="G96" s="62"/>
      <c r="H96" s="62"/>
    </row>
    <row r="97" spans="1:8" s="61" customFormat="1" ht="30" customHeight="1" x14ac:dyDescent="0.35">
      <c r="D97" s="62"/>
      <c r="E97" s="62"/>
      <c r="F97" s="62"/>
      <c r="G97" s="62"/>
      <c r="H97" s="62"/>
    </row>
    <row r="98" spans="1:8" s="61" customFormat="1" ht="30" customHeight="1" x14ac:dyDescent="0.35">
      <c r="D98" s="62"/>
      <c r="E98" s="62"/>
      <c r="F98" s="62"/>
      <c r="G98" s="62"/>
      <c r="H98" s="62"/>
    </row>
    <row r="99" spans="1:8" s="61" customFormat="1" ht="30" customHeight="1" x14ac:dyDescent="0.35">
      <c r="D99" s="62"/>
      <c r="E99" s="62"/>
      <c r="F99" s="62"/>
      <c r="G99" s="62"/>
      <c r="H99" s="62"/>
    </row>
    <row r="100" spans="1:8" s="61" customFormat="1" ht="30" customHeight="1" x14ac:dyDescent="0.35">
      <c r="A100" s="60"/>
      <c r="D100" s="62"/>
      <c r="E100" s="62"/>
      <c r="F100" s="62"/>
      <c r="G100" s="62"/>
      <c r="H100" s="62"/>
    </row>
    <row r="101" spans="1:8" s="61" customFormat="1" ht="30" customHeight="1" x14ac:dyDescent="0.35">
      <c r="A101" s="60"/>
      <c r="D101" s="62"/>
      <c r="E101" s="62"/>
      <c r="F101" s="62"/>
      <c r="G101" s="62"/>
      <c r="H101" s="62"/>
    </row>
    <row r="102" spans="1:8" s="61" customFormat="1" ht="30" customHeight="1" x14ac:dyDescent="0.35">
      <c r="A102" s="60"/>
      <c r="D102" s="62"/>
      <c r="E102" s="62"/>
      <c r="F102" s="62"/>
      <c r="G102" s="62"/>
      <c r="H102" s="62"/>
    </row>
    <row r="103" spans="1:8" s="61" customFormat="1" ht="30" customHeight="1" x14ac:dyDescent="0.35">
      <c r="A103" s="60"/>
      <c r="D103" s="62"/>
      <c r="E103" s="62"/>
      <c r="F103" s="62"/>
      <c r="G103" s="62"/>
      <c r="H103" s="62"/>
    </row>
    <row r="104" spans="1:8" s="61" customFormat="1" ht="30" customHeight="1" x14ac:dyDescent="0.35">
      <c r="A104" s="60"/>
      <c r="D104" s="62"/>
      <c r="E104" s="62"/>
      <c r="F104" s="62"/>
      <c r="G104" s="62"/>
      <c r="H104" s="62"/>
    </row>
    <row r="105" spans="1:8" s="61" customFormat="1" ht="30" customHeight="1" x14ac:dyDescent="0.35">
      <c r="A105" s="60"/>
      <c r="D105" s="62"/>
      <c r="E105" s="62"/>
      <c r="F105" s="62"/>
      <c r="G105" s="62"/>
      <c r="H105" s="62"/>
    </row>
    <row r="106" spans="1:8" s="61" customFormat="1" ht="30" customHeight="1" x14ac:dyDescent="0.35">
      <c r="A106" s="60"/>
      <c r="D106" s="62"/>
      <c r="E106" s="62"/>
      <c r="F106" s="62"/>
      <c r="G106" s="62"/>
      <c r="H106" s="62"/>
    </row>
    <row r="107" spans="1:8" s="61" customFormat="1" ht="30" customHeight="1" x14ac:dyDescent="0.35">
      <c r="A107" s="60"/>
      <c r="D107" s="62"/>
      <c r="E107" s="62"/>
      <c r="F107" s="62"/>
      <c r="G107" s="62"/>
      <c r="H107" s="62"/>
    </row>
    <row r="108" spans="1:8" s="61" customFormat="1" ht="30" customHeight="1" x14ac:dyDescent="0.35">
      <c r="A108" s="60"/>
      <c r="H108" s="113"/>
    </row>
    <row r="109" spans="1:8" ht="30" customHeight="1" x14ac:dyDescent="0.35">
      <c r="B109" s="61"/>
      <c r="C109" s="61"/>
      <c r="D109" s="62"/>
      <c r="E109" s="62"/>
      <c r="F109" s="62"/>
      <c r="G109" s="62"/>
      <c r="H109" s="62"/>
    </row>
    <row r="110" spans="1:8" ht="30" customHeight="1" x14ac:dyDescent="0.35">
      <c r="B110" s="61"/>
      <c r="C110" s="61"/>
      <c r="D110" s="62"/>
      <c r="E110" s="62"/>
      <c r="F110" s="62"/>
      <c r="G110" s="62"/>
      <c r="H110" s="62"/>
    </row>
  </sheetData>
  <mergeCells count="4">
    <mergeCell ref="B1:H1"/>
    <mergeCell ref="B2:H2"/>
    <mergeCell ref="E4:G4"/>
    <mergeCell ref="G5:H5"/>
  </mergeCells>
  <phoneticPr fontId="1" type="noConversion"/>
  <printOptions horizontalCentered="1"/>
  <pageMargins left="0.19685039370078741" right="0.19685039370078741" top="0.62992125984251968" bottom="0.43307086614173229" header="0.51181102362204722" footer="0.70866141732283472"/>
  <pageSetup paperSize="9" scale="70" orientation="portrait" horizontalDpi="300" verticalDpi="300" r:id="rId1"/>
  <headerFooter alignWithMargins="0"/>
  <rowBreaks count="1" manualBreakCount="1">
    <brk id="5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28" zoomScaleNormal="100" zoomScaleSheetLayoutView="100" workbookViewId="0">
      <selection activeCell="G9" sqref="G9"/>
    </sheetView>
  </sheetViews>
  <sheetFormatPr defaultColWidth="9.109375" defaultRowHeight="30" customHeight="1" x14ac:dyDescent="0.35"/>
  <cols>
    <col min="1" max="1" width="3.33203125" style="60" customWidth="1"/>
    <col min="2" max="2" width="8.5546875" style="60" customWidth="1"/>
    <col min="3" max="3" width="0" style="60" hidden="1" customWidth="1"/>
    <col min="4" max="4" width="35.44140625" style="114" customWidth="1"/>
    <col min="5" max="5" width="17.109375" style="114" customWidth="1"/>
    <col min="6" max="6" width="13.6640625" style="114" customWidth="1"/>
    <col min="7" max="7" width="24.5546875" style="114" customWidth="1"/>
    <col min="8" max="8" width="16.44140625" style="60" customWidth="1"/>
    <col min="9" max="9" width="9.109375" style="60"/>
    <col min="10" max="10" width="12.5546875" style="60" bestFit="1" customWidth="1"/>
    <col min="11" max="16384" width="9.109375" style="60"/>
  </cols>
  <sheetData>
    <row r="1" spans="2:10" ht="30" customHeight="1" x14ac:dyDescent="0.4">
      <c r="B1" s="205" t="s">
        <v>204</v>
      </c>
      <c r="C1" s="205"/>
      <c r="D1" s="205"/>
      <c r="E1" s="205"/>
      <c r="F1" s="205"/>
      <c r="G1" s="205"/>
    </row>
    <row r="2" spans="2:10" ht="25.5" customHeight="1" x14ac:dyDescent="0.35">
      <c r="B2" s="206" t="s">
        <v>86</v>
      </c>
      <c r="C2" s="206"/>
      <c r="D2" s="206"/>
      <c r="E2" s="206"/>
      <c r="F2" s="206"/>
      <c r="G2" s="206"/>
    </row>
    <row r="3" spans="2:10" ht="39" customHeight="1" thickBot="1" x14ac:dyDescent="0.4">
      <c r="B3" s="61" t="s">
        <v>105</v>
      </c>
      <c r="C3" s="61"/>
      <c r="D3" s="62"/>
      <c r="E3" s="62"/>
      <c r="F3" s="62"/>
      <c r="G3" s="63" t="s">
        <v>224</v>
      </c>
    </row>
    <row r="4" spans="2:10" s="68" customFormat="1" ht="37.5" customHeight="1" x14ac:dyDescent="0.3">
      <c r="B4" s="64" t="s">
        <v>45</v>
      </c>
      <c r="C4" s="65"/>
      <c r="D4" s="66" t="s">
        <v>7</v>
      </c>
      <c r="E4" s="207" t="s">
        <v>23</v>
      </c>
      <c r="F4" s="208"/>
      <c r="G4" s="211"/>
    </row>
    <row r="5" spans="2:10" s="68" customFormat="1" ht="35.25" customHeight="1" thickBot="1" x14ac:dyDescent="0.35">
      <c r="B5" s="69"/>
      <c r="C5" s="70"/>
      <c r="D5" s="71"/>
      <c r="E5" s="145" t="s">
        <v>199</v>
      </c>
      <c r="F5" s="145" t="s">
        <v>200</v>
      </c>
      <c r="G5" s="115" t="s">
        <v>218</v>
      </c>
    </row>
    <row r="6" spans="2:10" ht="21.9" customHeight="1" thickBot="1" x14ac:dyDescent="0.4">
      <c r="B6" s="76">
        <v>602</v>
      </c>
      <c r="C6" s="77"/>
      <c r="D6" s="78" t="s">
        <v>116</v>
      </c>
      <c r="E6" s="78">
        <f>SUBTOTAL(9,E7:E15)</f>
        <v>5119245</v>
      </c>
      <c r="F6" s="79">
        <f>SUBTOTAL(9,F7:F15)</f>
        <v>5020000</v>
      </c>
      <c r="G6" s="80">
        <f>SUBTOTAL(9,G7:G15)</f>
        <v>5818029</v>
      </c>
      <c r="H6" s="116">
        <f>G6/1000/F6*100</f>
        <v>0.11589699203187252</v>
      </c>
      <c r="J6" s="114"/>
    </row>
    <row r="7" spans="2:10" ht="20.100000000000001" customHeight="1" x14ac:dyDescent="0.35">
      <c r="B7" s="160"/>
      <c r="C7" s="86"/>
      <c r="D7" s="87" t="s">
        <v>89</v>
      </c>
      <c r="E7" s="87">
        <v>3695947</v>
      </c>
      <c r="F7" s="88">
        <v>3700000</v>
      </c>
      <c r="G7" s="32">
        <v>4297170</v>
      </c>
      <c r="H7" s="116"/>
    </row>
    <row r="8" spans="2:10" ht="20.100000000000001" customHeight="1" x14ac:dyDescent="0.35">
      <c r="B8" s="100"/>
      <c r="C8" s="86"/>
      <c r="D8" s="87" t="s">
        <v>109</v>
      </c>
      <c r="E8" s="87">
        <v>44550</v>
      </c>
      <c r="F8" s="88">
        <v>90000</v>
      </c>
      <c r="G8" s="32">
        <v>108270</v>
      </c>
      <c r="H8" s="116"/>
    </row>
    <row r="9" spans="2:10" ht="20.100000000000001" customHeight="1" x14ac:dyDescent="0.35">
      <c r="B9" s="100"/>
      <c r="C9" s="86"/>
      <c r="D9" s="87" t="s">
        <v>108</v>
      </c>
      <c r="E9" s="87">
        <v>649486</v>
      </c>
      <c r="F9" s="88">
        <v>650000</v>
      </c>
      <c r="G9" s="32">
        <v>669696</v>
      </c>
      <c r="H9" s="116"/>
    </row>
    <row r="10" spans="2:10" ht="20.100000000000001" customHeight="1" x14ac:dyDescent="0.35">
      <c r="B10" s="100"/>
      <c r="C10" s="86"/>
      <c r="D10" s="87" t="s">
        <v>167</v>
      </c>
      <c r="E10" s="87">
        <v>33662</v>
      </c>
      <c r="F10" s="88">
        <v>30000</v>
      </c>
      <c r="G10" s="32">
        <v>19128</v>
      </c>
      <c r="H10" s="116"/>
    </row>
    <row r="11" spans="2:10" ht="20.100000000000001" customHeight="1" x14ac:dyDescent="0.35">
      <c r="B11" s="100"/>
      <c r="C11" s="86"/>
      <c r="D11" s="87" t="s">
        <v>174</v>
      </c>
      <c r="E11" s="87">
        <v>96670</v>
      </c>
      <c r="F11" s="88"/>
      <c r="G11" s="32"/>
      <c r="H11" s="116"/>
    </row>
    <row r="12" spans="2:10" ht="20.100000000000001" customHeight="1" x14ac:dyDescent="0.35">
      <c r="B12" s="100"/>
      <c r="C12" s="86"/>
      <c r="D12" s="87" t="s">
        <v>168</v>
      </c>
      <c r="E12" s="87">
        <v>107323</v>
      </c>
      <c r="F12" s="88">
        <v>100000</v>
      </c>
      <c r="G12" s="32">
        <v>10592</v>
      </c>
      <c r="H12" s="116"/>
    </row>
    <row r="13" spans="2:10" ht="20.100000000000001" customHeight="1" x14ac:dyDescent="0.35">
      <c r="B13" s="100"/>
      <c r="C13" s="86"/>
      <c r="D13" s="87" t="s">
        <v>175</v>
      </c>
      <c r="E13" s="87"/>
      <c r="F13" s="88">
        <v>80000</v>
      </c>
      <c r="G13" s="32">
        <v>101220</v>
      </c>
      <c r="H13" s="116"/>
    </row>
    <row r="14" spans="2:10" ht="20.100000000000001" customHeight="1" x14ac:dyDescent="0.35">
      <c r="B14" s="100"/>
      <c r="C14" s="86"/>
      <c r="D14" s="87" t="s">
        <v>192</v>
      </c>
      <c r="E14" s="87">
        <v>28440</v>
      </c>
      <c r="F14" s="88">
        <v>20000</v>
      </c>
      <c r="G14" s="32">
        <v>8240</v>
      </c>
      <c r="H14" s="116"/>
    </row>
    <row r="15" spans="2:10" ht="20.100000000000001" customHeight="1" thickBot="1" x14ac:dyDescent="0.4">
      <c r="B15" s="133"/>
      <c r="C15" s="89"/>
      <c r="D15" s="90" t="s">
        <v>106</v>
      </c>
      <c r="E15" s="90">
        <f>13088+17271+340343+92465</f>
        <v>463167</v>
      </c>
      <c r="F15" s="91">
        <v>350000</v>
      </c>
      <c r="G15" s="34">
        <f>93543+365464+65535+79171</f>
        <v>603713</v>
      </c>
      <c r="H15" s="116"/>
    </row>
    <row r="16" spans="2:10" ht="20.100000000000001" customHeight="1" thickBot="1" x14ac:dyDescent="0.4">
      <c r="B16" s="133">
        <v>609</v>
      </c>
      <c r="C16" s="101"/>
      <c r="D16" s="78" t="s">
        <v>162</v>
      </c>
      <c r="E16" s="105">
        <v>216500</v>
      </c>
      <c r="F16" s="106">
        <v>220000</v>
      </c>
      <c r="G16" s="55">
        <v>261100</v>
      </c>
      <c r="H16" s="116"/>
    </row>
    <row r="17" spans="2:8" ht="21.75" customHeight="1" thickBot="1" x14ac:dyDescent="0.4">
      <c r="B17" s="76">
        <v>613</v>
      </c>
      <c r="C17" s="77"/>
      <c r="D17" s="78" t="s">
        <v>107</v>
      </c>
      <c r="E17" s="78"/>
      <c r="F17" s="79"/>
      <c r="G17" s="80"/>
      <c r="H17" s="116"/>
    </row>
    <row r="18" spans="2:8" ht="21.9" customHeight="1" thickBot="1" x14ac:dyDescent="0.4">
      <c r="B18" s="76">
        <v>644</v>
      </c>
      <c r="C18" s="77"/>
      <c r="D18" s="78" t="s">
        <v>125</v>
      </c>
      <c r="E18" s="78"/>
      <c r="F18" s="79"/>
      <c r="G18" s="80">
        <v>38287</v>
      </c>
      <c r="H18" s="116"/>
    </row>
    <row r="19" spans="2:8" ht="21.9" customHeight="1" thickBot="1" x14ac:dyDescent="0.4">
      <c r="B19" s="76">
        <v>648</v>
      </c>
      <c r="C19" s="77"/>
      <c r="D19" s="78" t="s">
        <v>128</v>
      </c>
      <c r="E19" s="78">
        <v>10244</v>
      </c>
      <c r="F19" s="79">
        <v>515000</v>
      </c>
      <c r="G19" s="80">
        <v>8882.0400000000009</v>
      </c>
      <c r="H19" s="116"/>
    </row>
    <row r="20" spans="2:8" ht="21.9" customHeight="1" thickBot="1" x14ac:dyDescent="0.4">
      <c r="B20" s="76">
        <v>649</v>
      </c>
      <c r="C20" s="77"/>
      <c r="D20" s="78" t="s">
        <v>129</v>
      </c>
      <c r="E20" s="78">
        <v>833521.7</v>
      </c>
      <c r="F20" s="79">
        <v>600000</v>
      </c>
      <c r="G20" s="80">
        <v>701374.3</v>
      </c>
      <c r="H20" s="116">
        <f>G20/1000/F20*100</f>
        <v>0.11689571666666668</v>
      </c>
    </row>
    <row r="21" spans="2:8" ht="21.9" customHeight="1" thickBot="1" x14ac:dyDescent="0.4">
      <c r="B21" s="76">
        <v>662</v>
      </c>
      <c r="C21" s="77"/>
      <c r="D21" s="78" t="s">
        <v>16</v>
      </c>
      <c r="E21" s="78">
        <v>42083.23</v>
      </c>
      <c r="F21" s="79">
        <v>40000</v>
      </c>
      <c r="G21" s="80">
        <v>32514.55</v>
      </c>
      <c r="H21" s="116"/>
    </row>
    <row r="22" spans="2:8" ht="21.9" customHeight="1" thickBot="1" x14ac:dyDescent="0.4">
      <c r="B22" s="76">
        <v>669</v>
      </c>
      <c r="C22" s="77"/>
      <c r="D22" s="78" t="s">
        <v>131</v>
      </c>
      <c r="E22" s="78">
        <v>318.75</v>
      </c>
      <c r="F22" s="79"/>
      <c r="G22" s="80">
        <v>80</v>
      </c>
      <c r="H22" s="116"/>
    </row>
    <row r="23" spans="2:8" ht="21.9" customHeight="1" thickBot="1" x14ac:dyDescent="0.4">
      <c r="B23" s="76">
        <v>672</v>
      </c>
      <c r="C23" s="77"/>
      <c r="D23" s="78" t="s">
        <v>94</v>
      </c>
      <c r="E23" s="78">
        <f>SUBTOTAL(9,E24:E26)</f>
        <v>35781696</v>
      </c>
      <c r="F23" s="79">
        <f>SUBTOTAL(9,F24:F25)</f>
        <v>5353000</v>
      </c>
      <c r="G23" s="80">
        <f>SUBTOTAL(9,G24:G26)</f>
        <v>35053424</v>
      </c>
      <c r="H23" s="116"/>
    </row>
    <row r="24" spans="2:8" ht="19.5" customHeight="1" x14ac:dyDescent="0.35">
      <c r="B24" s="85"/>
      <c r="C24" s="81"/>
      <c r="D24" s="82" t="s">
        <v>144</v>
      </c>
      <c r="E24" s="82">
        <v>5158000</v>
      </c>
      <c r="F24" s="83">
        <v>5353000</v>
      </c>
      <c r="G24" s="84">
        <v>5353000</v>
      </c>
      <c r="H24" s="116"/>
    </row>
    <row r="25" spans="2:8" ht="19.5" customHeight="1" x14ac:dyDescent="0.35">
      <c r="B25" s="85"/>
      <c r="C25" s="86"/>
      <c r="D25" s="87" t="s">
        <v>145</v>
      </c>
      <c r="E25" s="87">
        <v>30439696</v>
      </c>
      <c r="F25" s="88"/>
      <c r="G25" s="32">
        <v>29548424</v>
      </c>
      <c r="H25" s="116"/>
    </row>
    <row r="26" spans="2:8" ht="19.5" customHeight="1" x14ac:dyDescent="0.35">
      <c r="B26" s="85"/>
      <c r="C26" s="86"/>
      <c r="D26" s="87" t="s">
        <v>170</v>
      </c>
      <c r="E26" s="87">
        <f>85000+99000</f>
        <v>184000</v>
      </c>
      <c r="F26" s="88"/>
      <c r="G26" s="32">
        <f>71000+81000</f>
        <v>152000</v>
      </c>
      <c r="H26" s="116"/>
    </row>
    <row r="27" spans="2:8" ht="30" customHeight="1" thickBot="1" x14ac:dyDescent="0.4">
      <c r="B27" s="108" t="s">
        <v>96</v>
      </c>
      <c r="C27" s="109"/>
      <c r="D27" s="110"/>
      <c r="E27" s="110">
        <f>SUBTOTAL(9,E7:E26)</f>
        <v>42003608.68</v>
      </c>
      <c r="F27" s="111">
        <f>SUBTOTAL(9,F6:F26)</f>
        <v>11748000</v>
      </c>
      <c r="G27" s="112">
        <f>SUBTOTAL(9,G7:G26)</f>
        <v>41913690.890000001</v>
      </c>
      <c r="H27" s="62">
        <f>G27-G25</f>
        <v>12365266.890000001</v>
      </c>
    </row>
    <row r="28" spans="2:8" ht="33.75" customHeight="1" x14ac:dyDescent="0.35">
      <c r="B28" s="118" t="s">
        <v>97</v>
      </c>
      <c r="C28" s="119"/>
      <c r="D28" s="120"/>
      <c r="E28" s="121"/>
      <c r="F28" s="146">
        <f>F27-'ZŠ Hor N'!F84</f>
        <v>-104000</v>
      </c>
      <c r="G28" s="117">
        <f>G27-G25-'ZŠ Hor N'!G84</f>
        <v>1.0000001639127731E-2</v>
      </c>
      <c r="H28" s="116"/>
    </row>
    <row r="29" spans="2:8" ht="30" customHeight="1" x14ac:dyDescent="0.35">
      <c r="B29" s="122" t="s">
        <v>146</v>
      </c>
      <c r="C29" s="123"/>
      <c r="D29" s="124"/>
      <c r="E29" s="124"/>
      <c r="F29" s="125"/>
      <c r="G29" s="126">
        <f>G25-'ZŠ Hor N'!H84</f>
        <v>0</v>
      </c>
      <c r="H29" s="116"/>
    </row>
    <row r="30" spans="2:8" ht="30" customHeight="1" thickBot="1" x14ac:dyDescent="0.4">
      <c r="B30" s="127" t="s">
        <v>98</v>
      </c>
      <c r="C30" s="128"/>
      <c r="D30" s="129"/>
      <c r="E30" s="129"/>
      <c r="F30" s="130"/>
      <c r="G30" s="131">
        <f>SUM(G28:G29)</f>
        <v>1.0000001639127731E-2</v>
      </c>
      <c r="H30" s="116"/>
    </row>
    <row r="31" spans="2:8" ht="30" customHeight="1" x14ac:dyDescent="0.35">
      <c r="B31" s="113"/>
      <c r="C31" s="61"/>
      <c r="D31" s="62"/>
      <c r="E31" s="62"/>
      <c r="F31" s="132"/>
      <c r="G31" s="132"/>
      <c r="H31" s="116"/>
    </row>
    <row r="32" spans="2:8" ht="30" customHeight="1" x14ac:dyDescent="0.35">
      <c r="B32" s="113"/>
      <c r="C32" s="61"/>
      <c r="D32" s="62"/>
      <c r="E32" s="62"/>
      <c r="F32" s="132"/>
      <c r="G32" s="132"/>
      <c r="H32" s="116"/>
    </row>
    <row r="33" spans="1:8" s="61" customFormat="1" ht="30" customHeight="1" x14ac:dyDescent="0.35">
      <c r="A33" s="60"/>
      <c r="B33" s="113"/>
      <c r="C33" s="113"/>
      <c r="D33" s="62"/>
      <c r="E33" s="62"/>
      <c r="F33" s="132"/>
      <c r="G33" s="132"/>
      <c r="H33" s="132"/>
    </row>
    <row r="34" spans="1:8" s="61" customFormat="1" ht="30" customHeight="1" x14ac:dyDescent="0.35">
      <c r="A34" s="60"/>
      <c r="D34" s="62"/>
      <c r="E34" s="62"/>
      <c r="F34" s="132"/>
      <c r="G34" s="132"/>
      <c r="H34" s="132"/>
    </row>
    <row r="35" spans="1:8" s="61" customFormat="1" ht="30" customHeight="1" x14ac:dyDescent="0.35">
      <c r="A35" s="60"/>
      <c r="D35" s="62"/>
      <c r="E35" s="62"/>
      <c r="F35" s="132"/>
      <c r="G35" s="132"/>
      <c r="H35" s="132"/>
    </row>
    <row r="36" spans="1:8" s="61" customFormat="1" ht="30" customHeight="1" x14ac:dyDescent="0.35">
      <c r="A36" s="60"/>
      <c r="D36" s="62"/>
      <c r="E36" s="62"/>
      <c r="F36" s="132"/>
      <c r="G36" s="132"/>
      <c r="H36" s="132"/>
    </row>
    <row r="37" spans="1:8" s="61" customFormat="1" ht="30" customHeight="1" x14ac:dyDescent="0.35">
      <c r="B37" s="113"/>
      <c r="D37" s="62"/>
      <c r="E37" s="62"/>
      <c r="F37" s="132"/>
      <c r="G37" s="132"/>
      <c r="H37" s="132"/>
    </row>
    <row r="38" spans="1:8" s="61" customFormat="1" ht="30" customHeight="1" x14ac:dyDescent="0.35">
      <c r="D38" s="62"/>
      <c r="E38" s="62"/>
      <c r="F38" s="132"/>
      <c r="G38" s="132"/>
      <c r="H38" s="132"/>
    </row>
    <row r="39" spans="1:8" s="61" customFormat="1" ht="30" customHeight="1" x14ac:dyDescent="0.35">
      <c r="D39" s="62"/>
      <c r="E39" s="62"/>
      <c r="F39" s="132"/>
      <c r="G39" s="132"/>
      <c r="H39" s="132"/>
    </row>
    <row r="40" spans="1:8" s="61" customFormat="1" ht="30" customHeight="1" x14ac:dyDescent="0.35">
      <c r="D40" s="62"/>
      <c r="E40" s="62"/>
      <c r="F40" s="132"/>
      <c r="G40" s="132"/>
      <c r="H40" s="132"/>
    </row>
    <row r="41" spans="1:8" s="61" customFormat="1" ht="30" customHeight="1" x14ac:dyDescent="0.35">
      <c r="A41" s="60"/>
      <c r="D41" s="62"/>
      <c r="E41" s="62"/>
      <c r="F41" s="132"/>
      <c r="G41" s="132"/>
      <c r="H41" s="132"/>
    </row>
    <row r="42" spans="1:8" s="61" customFormat="1" ht="30" customHeight="1" x14ac:dyDescent="0.35">
      <c r="A42" s="60"/>
      <c r="D42" s="62"/>
      <c r="E42" s="62"/>
      <c r="F42" s="132"/>
      <c r="G42" s="132"/>
      <c r="H42" s="132"/>
    </row>
    <row r="43" spans="1:8" s="61" customFormat="1" ht="30" customHeight="1" x14ac:dyDescent="0.35">
      <c r="A43" s="60"/>
      <c r="D43" s="62"/>
      <c r="E43" s="62"/>
      <c r="F43" s="132"/>
      <c r="G43" s="132"/>
      <c r="H43" s="132"/>
    </row>
    <row r="44" spans="1:8" s="61" customFormat="1" ht="30" customHeight="1" x14ac:dyDescent="0.35">
      <c r="A44" s="60"/>
      <c r="D44" s="62"/>
      <c r="E44" s="62"/>
      <c r="F44" s="132"/>
      <c r="G44" s="132"/>
      <c r="H44" s="132"/>
    </row>
    <row r="45" spans="1:8" s="61" customFormat="1" ht="30" customHeight="1" x14ac:dyDescent="0.35">
      <c r="A45" s="60"/>
      <c r="D45" s="62"/>
      <c r="E45" s="62"/>
      <c r="F45" s="132"/>
      <c r="G45" s="132"/>
      <c r="H45" s="132"/>
    </row>
    <row r="46" spans="1:8" s="61" customFormat="1" ht="30" customHeight="1" x14ac:dyDescent="0.35">
      <c r="A46" s="60"/>
      <c r="D46" s="62"/>
      <c r="E46" s="62"/>
      <c r="F46" s="132"/>
      <c r="G46" s="132"/>
      <c r="H46" s="132"/>
    </row>
    <row r="47" spans="1:8" s="61" customFormat="1" ht="30" customHeight="1" x14ac:dyDescent="0.35">
      <c r="A47" s="60"/>
      <c r="D47" s="62"/>
      <c r="E47" s="62"/>
      <c r="F47" s="132"/>
      <c r="G47" s="132"/>
      <c r="H47" s="132"/>
    </row>
    <row r="48" spans="1:8" s="61" customFormat="1" ht="30" customHeight="1" x14ac:dyDescent="0.35">
      <c r="A48" s="60"/>
      <c r="D48" s="62"/>
      <c r="E48" s="62"/>
      <c r="F48" s="132"/>
      <c r="G48" s="132"/>
      <c r="H48" s="132"/>
    </row>
    <row r="49" spans="1:8" s="61" customFormat="1" ht="30" customHeight="1" x14ac:dyDescent="0.35">
      <c r="A49" s="60"/>
      <c r="E49" s="62"/>
      <c r="F49" s="132"/>
      <c r="G49" s="132"/>
      <c r="H49" s="132"/>
    </row>
    <row r="50" spans="1:8" ht="30" customHeight="1" x14ac:dyDescent="0.35">
      <c r="B50" s="61"/>
      <c r="C50" s="61"/>
      <c r="D50" s="62"/>
      <c r="E50" s="62"/>
      <c r="F50" s="132"/>
      <c r="G50" s="132"/>
      <c r="H50" s="116"/>
    </row>
    <row r="51" spans="1:8" ht="30" customHeight="1" x14ac:dyDescent="0.35">
      <c r="B51" s="61"/>
      <c r="C51" s="61"/>
      <c r="D51" s="62"/>
      <c r="E51" s="62"/>
      <c r="F51" s="132"/>
      <c r="G51" s="132"/>
      <c r="H51" s="116"/>
    </row>
    <row r="52" spans="1:8" ht="30" customHeight="1" x14ac:dyDescent="0.35">
      <c r="F52" s="116"/>
      <c r="G52" s="116"/>
      <c r="H52" s="116"/>
    </row>
    <row r="53" spans="1:8" ht="30" customHeight="1" x14ac:dyDescent="0.35">
      <c r="F53" s="116"/>
      <c r="G53" s="116"/>
      <c r="H53" s="116"/>
    </row>
    <row r="54" spans="1:8" ht="30" customHeight="1" x14ac:dyDescent="0.35">
      <c r="F54" s="116"/>
      <c r="G54" s="116"/>
      <c r="H54" s="116"/>
    </row>
    <row r="55" spans="1:8" ht="30" customHeight="1" x14ac:dyDescent="0.35">
      <c r="F55" s="116"/>
      <c r="G55" s="116"/>
      <c r="H55" s="116"/>
    </row>
  </sheetData>
  <mergeCells count="3">
    <mergeCell ref="B1:G1"/>
    <mergeCell ref="B2:G2"/>
    <mergeCell ref="E4:G4"/>
  </mergeCells>
  <phoneticPr fontId="1" type="noConversion"/>
  <printOptions horizontalCentered="1"/>
  <pageMargins left="0.19685039370078741" right="0.19685039370078741" top="0.98425196850393704" bottom="0.82677165354330717" header="0.51181102362204722" footer="0.70866141732283472"/>
  <pageSetup paperSize="9"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Zeros="0" view="pageBreakPreview" topLeftCell="B1" zoomScaleNormal="100" zoomScaleSheetLayoutView="100" workbookViewId="0">
      <selection activeCell="H3" sqref="H3"/>
    </sheetView>
  </sheetViews>
  <sheetFormatPr defaultColWidth="9.109375" defaultRowHeight="30" customHeight="1" x14ac:dyDescent="0.35"/>
  <cols>
    <col min="1" max="1" width="3.33203125" style="60" customWidth="1"/>
    <col min="2" max="2" width="8.5546875" style="60" customWidth="1"/>
    <col min="3" max="3" width="0" style="60" hidden="1" customWidth="1"/>
    <col min="4" max="4" width="31.44140625" style="114" customWidth="1"/>
    <col min="5" max="5" width="15.5546875" style="114" customWidth="1"/>
    <col min="6" max="6" width="13.6640625" style="114" customWidth="1"/>
    <col min="7" max="7" width="21.109375" style="114" customWidth="1"/>
    <col min="8" max="8" width="20.33203125" style="114" customWidth="1"/>
    <col min="9" max="9" width="9.109375" style="60"/>
    <col min="10" max="10" width="9.6640625" style="60" bestFit="1" customWidth="1"/>
    <col min="11" max="16384" width="9.109375" style="60"/>
  </cols>
  <sheetData>
    <row r="1" spans="2:10" ht="30" customHeight="1" x14ac:dyDescent="0.4">
      <c r="B1" s="205" t="s">
        <v>204</v>
      </c>
      <c r="C1" s="205"/>
      <c r="D1" s="205"/>
      <c r="E1" s="205"/>
      <c r="F1" s="205"/>
      <c r="G1" s="205"/>
      <c r="H1" s="205"/>
    </row>
    <row r="2" spans="2:10" ht="25.5" customHeight="1" x14ac:dyDescent="0.35">
      <c r="B2" s="206" t="s">
        <v>43</v>
      </c>
      <c r="C2" s="206"/>
      <c r="D2" s="206"/>
      <c r="E2" s="206"/>
      <c r="F2" s="206"/>
      <c r="G2" s="206"/>
      <c r="H2" s="206"/>
    </row>
    <row r="3" spans="2:10" ht="39" customHeight="1" thickBot="1" x14ac:dyDescent="0.4">
      <c r="B3" s="61" t="s">
        <v>44</v>
      </c>
      <c r="C3" s="61"/>
      <c r="D3" s="62"/>
      <c r="E3" s="62" t="s">
        <v>27</v>
      </c>
      <c r="F3" s="62"/>
      <c r="G3" s="62"/>
      <c r="H3" s="63" t="s">
        <v>225</v>
      </c>
    </row>
    <row r="4" spans="2:10" s="68" customFormat="1" ht="37.5" customHeight="1" x14ac:dyDescent="0.3">
      <c r="B4" s="64" t="s">
        <v>45</v>
      </c>
      <c r="C4" s="65"/>
      <c r="D4" s="66" t="s">
        <v>7</v>
      </c>
      <c r="E4" s="207" t="s">
        <v>46</v>
      </c>
      <c r="F4" s="208"/>
      <c r="G4" s="208"/>
      <c r="H4" s="67" t="s">
        <v>47</v>
      </c>
    </row>
    <row r="5" spans="2:10" s="68" customFormat="1" ht="35.25" customHeight="1" thickBot="1" x14ac:dyDescent="0.35">
      <c r="B5" s="69"/>
      <c r="C5" s="70"/>
      <c r="D5" s="71"/>
      <c r="E5" s="145" t="s">
        <v>199</v>
      </c>
      <c r="F5" s="145" t="s">
        <v>200</v>
      </c>
      <c r="G5" s="209" t="s">
        <v>217</v>
      </c>
      <c r="H5" s="210"/>
    </row>
    <row r="6" spans="2:10" s="68" customFormat="1" ht="19.5" customHeight="1" thickBot="1" x14ac:dyDescent="0.35">
      <c r="B6" s="69"/>
      <c r="C6" s="70"/>
      <c r="D6" s="71"/>
      <c r="E6" s="72" t="s">
        <v>48</v>
      </c>
      <c r="F6" s="73" t="s">
        <v>49</v>
      </c>
      <c r="G6" s="74" t="s">
        <v>50</v>
      </c>
      <c r="H6" s="75"/>
    </row>
    <row r="7" spans="2:10" ht="21.9" customHeight="1" thickBot="1" x14ac:dyDescent="0.4">
      <c r="B7" s="76">
        <v>501</v>
      </c>
      <c r="C7" s="77"/>
      <c r="D7" s="78" t="s">
        <v>8</v>
      </c>
      <c r="E7" s="78">
        <f>SUBTOTAL(9,E8:E17)</f>
        <v>2475119.6599999997</v>
      </c>
      <c r="F7" s="79">
        <f>SUBTOTAL(9,F8:F17)</f>
        <v>4393000</v>
      </c>
      <c r="G7" s="78">
        <f>SUBTOTAL(9,G8:G17)</f>
        <v>4567909.0299999993</v>
      </c>
      <c r="H7" s="80">
        <f>SUBTOTAL(9,H8:H17)</f>
        <v>41872</v>
      </c>
      <c r="J7" s="114"/>
    </row>
    <row r="8" spans="2:10" ht="20.100000000000001" customHeight="1" x14ac:dyDescent="0.35">
      <c r="B8" s="153" t="s">
        <v>51</v>
      </c>
      <c r="C8" s="81"/>
      <c r="D8" s="82" t="s">
        <v>52</v>
      </c>
      <c r="E8" s="82">
        <v>2232262</v>
      </c>
      <c r="F8" s="83">
        <v>4000000</v>
      </c>
      <c r="G8" s="82">
        <v>4343545.8</v>
      </c>
      <c r="H8" s="84"/>
    </row>
    <row r="9" spans="2:10" ht="20.100000000000001" customHeight="1" x14ac:dyDescent="0.35">
      <c r="B9" s="100"/>
      <c r="C9" s="86"/>
      <c r="D9" s="87" t="s">
        <v>53</v>
      </c>
      <c r="E9" s="87">
        <v>41050.800000000003</v>
      </c>
      <c r="F9" s="88">
        <v>55000</v>
      </c>
      <c r="G9" s="87">
        <v>64188.15</v>
      </c>
      <c r="H9" s="32"/>
    </row>
    <row r="10" spans="2:10" ht="20.100000000000001" customHeight="1" x14ac:dyDescent="0.35">
      <c r="B10" s="100"/>
      <c r="C10" s="86"/>
      <c r="D10" s="87" t="s">
        <v>54</v>
      </c>
      <c r="E10" s="87">
        <v>7499.2</v>
      </c>
      <c r="F10" s="88">
        <v>28000</v>
      </c>
      <c r="G10" s="87">
        <v>20134.02</v>
      </c>
      <c r="H10" s="32"/>
    </row>
    <row r="11" spans="2:10" ht="20.100000000000001" customHeight="1" x14ac:dyDescent="0.35">
      <c r="B11" s="100"/>
      <c r="C11" s="86"/>
      <c r="D11" s="87" t="s">
        <v>55</v>
      </c>
      <c r="E11" s="87">
        <v>86813</v>
      </c>
      <c r="F11" s="88">
        <v>85000</v>
      </c>
      <c r="G11" s="87">
        <v>95644.43</v>
      </c>
      <c r="H11" s="32"/>
    </row>
    <row r="12" spans="2:10" ht="20.100000000000001" customHeight="1" x14ac:dyDescent="0.35">
      <c r="B12" s="100"/>
      <c r="C12" s="86"/>
      <c r="D12" s="87" t="s">
        <v>177</v>
      </c>
      <c r="E12" s="87">
        <v>1674</v>
      </c>
      <c r="F12" s="88">
        <v>2000</v>
      </c>
      <c r="G12" s="87">
        <v>2287</v>
      </c>
      <c r="H12" s="32"/>
    </row>
    <row r="13" spans="2:10" ht="20.100000000000001" customHeight="1" x14ac:dyDescent="0.35">
      <c r="B13" s="100"/>
      <c r="C13" s="86"/>
      <c r="D13" s="87" t="s">
        <v>178</v>
      </c>
      <c r="E13" s="87">
        <v>7412</v>
      </c>
      <c r="F13" s="88">
        <v>7000</v>
      </c>
      <c r="G13" s="87">
        <v>11390</v>
      </c>
      <c r="H13" s="32"/>
    </row>
    <row r="14" spans="2:10" ht="20.100000000000001" customHeight="1" x14ac:dyDescent="0.35">
      <c r="B14" s="100"/>
      <c r="C14" s="86"/>
      <c r="D14" s="87" t="s">
        <v>56</v>
      </c>
      <c r="E14" s="87">
        <v>692.4</v>
      </c>
      <c r="F14" s="88">
        <v>1000</v>
      </c>
      <c r="G14" s="87"/>
      <c r="H14" s="32">
        <v>41872</v>
      </c>
    </row>
    <row r="15" spans="2:10" ht="20.100000000000001" customHeight="1" x14ac:dyDescent="0.35">
      <c r="B15" s="100"/>
      <c r="C15" s="86"/>
      <c r="D15" s="87" t="s">
        <v>57</v>
      </c>
      <c r="E15" s="87">
        <f>44886+4600</f>
        <v>49486</v>
      </c>
      <c r="F15" s="88">
        <v>95000</v>
      </c>
      <c r="G15" s="87"/>
      <c r="H15" s="32"/>
    </row>
    <row r="16" spans="2:10" ht="20.100000000000001" customHeight="1" x14ac:dyDescent="0.35">
      <c r="B16" s="100"/>
      <c r="C16" s="89"/>
      <c r="D16" s="90" t="s">
        <v>188</v>
      </c>
      <c r="E16" s="90">
        <v>9475</v>
      </c>
      <c r="F16" s="91">
        <v>25000</v>
      </c>
      <c r="G16" s="90">
        <v>6779</v>
      </c>
      <c r="H16" s="32"/>
    </row>
    <row r="17" spans="2:8" ht="20.100000000000001" customHeight="1" thickBot="1" x14ac:dyDescent="0.4">
      <c r="B17" s="133"/>
      <c r="C17" s="89"/>
      <c r="D17" s="175" t="s">
        <v>180</v>
      </c>
      <c r="E17" s="90">
        <f>27314.26+306+4793+6342</f>
        <v>38755.259999999995</v>
      </c>
      <c r="F17" s="91">
        <v>95000</v>
      </c>
      <c r="G17" s="90">
        <f>16734.63+6505+701</f>
        <v>23940.63</v>
      </c>
      <c r="H17" s="32"/>
    </row>
    <row r="18" spans="2:8" ht="21.9" customHeight="1" thickBot="1" x14ac:dyDescent="0.4">
      <c r="B18" s="76">
        <v>502</v>
      </c>
      <c r="C18" s="77"/>
      <c r="D18" s="78" t="s">
        <v>9</v>
      </c>
      <c r="E18" s="78">
        <f>SUBTOTAL(9,E19:E22)</f>
        <v>1907074</v>
      </c>
      <c r="F18" s="79">
        <f>SUBTOTAL(9,F19:F22)</f>
        <v>1970000</v>
      </c>
      <c r="G18" s="78">
        <f>SUBTOTAL(9,G19:H22)</f>
        <v>1763124.28</v>
      </c>
      <c r="H18" s="80">
        <f>SUBTOTAL(9,H19:I22)</f>
        <v>0</v>
      </c>
    </row>
    <row r="19" spans="2:8" ht="19.5" customHeight="1" x14ac:dyDescent="0.35">
      <c r="B19" s="153" t="s">
        <v>51</v>
      </c>
      <c r="C19" s="81"/>
      <c r="D19" s="82" t="s">
        <v>59</v>
      </c>
      <c r="E19" s="82">
        <v>667850</v>
      </c>
      <c r="F19" s="83">
        <v>700000</v>
      </c>
      <c r="G19" s="82">
        <v>703023</v>
      </c>
      <c r="H19" s="84"/>
    </row>
    <row r="20" spans="2:8" ht="19.5" customHeight="1" x14ac:dyDescent="0.35">
      <c r="B20" s="100"/>
      <c r="C20" s="86"/>
      <c r="D20" s="87" t="s">
        <v>60</v>
      </c>
      <c r="E20" s="87">
        <v>270664</v>
      </c>
      <c r="F20" s="88">
        <v>320000</v>
      </c>
      <c r="G20" s="87">
        <v>307426</v>
      </c>
      <c r="H20" s="32"/>
    </row>
    <row r="21" spans="2:8" ht="19.5" customHeight="1" x14ac:dyDescent="0.35">
      <c r="B21" s="100"/>
      <c r="C21" s="86"/>
      <c r="D21" s="87" t="s">
        <v>61</v>
      </c>
      <c r="E21" s="87">
        <v>968560</v>
      </c>
      <c r="F21" s="88">
        <v>950000</v>
      </c>
      <c r="G21" s="87">
        <v>359440.28</v>
      </c>
      <c r="H21" s="32"/>
    </row>
    <row r="22" spans="2:8" ht="19.5" customHeight="1" thickBot="1" x14ac:dyDescent="0.4">
      <c r="B22" s="133"/>
      <c r="C22" s="89"/>
      <c r="D22" s="90" t="s">
        <v>211</v>
      </c>
      <c r="E22" s="90"/>
      <c r="F22" s="91"/>
      <c r="G22" s="90">
        <v>393235</v>
      </c>
      <c r="H22" s="93"/>
    </row>
    <row r="23" spans="2:8" ht="21.9" customHeight="1" thickBot="1" x14ac:dyDescent="0.4">
      <c r="B23" s="76">
        <v>511</v>
      </c>
      <c r="C23" s="77"/>
      <c r="D23" s="78" t="s">
        <v>11</v>
      </c>
      <c r="E23" s="78">
        <f>SUBTOTAL(9,E24:E28)</f>
        <v>219370</v>
      </c>
      <c r="F23" s="79">
        <f>SUBTOTAL(9,F24:F28)</f>
        <v>330000</v>
      </c>
      <c r="G23" s="78">
        <f>SUBTOTAL(9,G24:G28)</f>
        <v>479344.4</v>
      </c>
      <c r="H23" s="80">
        <f>SUBTOTAL(9,H24:H28)</f>
        <v>0</v>
      </c>
    </row>
    <row r="24" spans="2:8" ht="19.5" customHeight="1" x14ac:dyDescent="0.35">
      <c r="B24" s="153" t="s">
        <v>51</v>
      </c>
      <c r="C24" s="81"/>
      <c r="D24" s="82" t="s">
        <v>63</v>
      </c>
      <c r="E24" s="82">
        <v>54604</v>
      </c>
      <c r="F24" s="83">
        <v>60000</v>
      </c>
      <c r="G24" s="82">
        <v>125598.39999999999</v>
      </c>
      <c r="H24" s="94"/>
    </row>
    <row r="25" spans="2:8" ht="19.5" customHeight="1" x14ac:dyDescent="0.35">
      <c r="B25" s="100"/>
      <c r="C25" s="86"/>
      <c r="D25" s="87" t="s">
        <v>64</v>
      </c>
      <c r="E25" s="87"/>
      <c r="F25" s="88">
        <v>90000</v>
      </c>
      <c r="G25" s="87">
        <v>61069</v>
      </c>
      <c r="H25" s="95"/>
    </row>
    <row r="26" spans="2:8" ht="19.5" customHeight="1" x14ac:dyDescent="0.35">
      <c r="B26" s="100"/>
      <c r="C26" s="86"/>
      <c r="D26" s="87" t="s">
        <v>65</v>
      </c>
      <c r="E26" s="87">
        <v>89186</v>
      </c>
      <c r="F26" s="88">
        <v>75000</v>
      </c>
      <c r="G26" s="87">
        <v>87912</v>
      </c>
      <c r="H26" s="95"/>
    </row>
    <row r="27" spans="2:8" ht="19.5" customHeight="1" x14ac:dyDescent="0.35">
      <c r="B27" s="100"/>
      <c r="C27" s="89"/>
      <c r="D27" s="90" t="s">
        <v>66</v>
      </c>
      <c r="E27" s="90">
        <v>57074</v>
      </c>
      <c r="F27" s="91">
        <v>60000</v>
      </c>
      <c r="G27" s="90">
        <v>69425</v>
      </c>
      <c r="H27" s="93"/>
    </row>
    <row r="28" spans="2:8" ht="19.5" customHeight="1" thickBot="1" x14ac:dyDescent="0.4">
      <c r="B28" s="133"/>
      <c r="C28" s="89"/>
      <c r="D28" s="90" t="s">
        <v>67</v>
      </c>
      <c r="E28" s="90">
        <v>18506</v>
      </c>
      <c r="F28" s="91">
        <v>45000</v>
      </c>
      <c r="G28" s="90">
        <v>135340</v>
      </c>
      <c r="H28" s="93"/>
    </row>
    <row r="29" spans="2:8" ht="21.9" customHeight="1" thickBot="1" x14ac:dyDescent="0.4">
      <c r="B29" s="76">
        <v>512</v>
      </c>
      <c r="C29" s="77"/>
      <c r="D29" s="78" t="s">
        <v>12</v>
      </c>
      <c r="E29" s="78">
        <v>5173</v>
      </c>
      <c r="F29" s="79">
        <v>15000</v>
      </c>
      <c r="G29" s="78">
        <v>12214</v>
      </c>
      <c r="H29" s="80"/>
    </row>
    <row r="30" spans="2:8" ht="21.9" customHeight="1" thickBot="1" x14ac:dyDescent="0.4">
      <c r="B30" s="76">
        <v>518</v>
      </c>
      <c r="C30" s="77"/>
      <c r="D30" s="78" t="s">
        <v>14</v>
      </c>
      <c r="E30" s="78">
        <f>SUBTOTAL(9,E31:E44)</f>
        <v>763199.52</v>
      </c>
      <c r="F30" s="79">
        <f>SUBTOTAL(9,F31:F44)</f>
        <v>897000</v>
      </c>
      <c r="G30" s="78">
        <f>SUBTOTAL(9,G31:G44)</f>
        <v>929878.9</v>
      </c>
      <c r="H30" s="80">
        <f>SUBTOTAL(9,H31:H44)</f>
        <v>27157</v>
      </c>
    </row>
    <row r="31" spans="2:8" ht="19.5" customHeight="1" x14ac:dyDescent="0.35">
      <c r="B31" s="153" t="s">
        <v>51</v>
      </c>
      <c r="C31" s="81"/>
      <c r="D31" s="82" t="s">
        <v>68</v>
      </c>
      <c r="E31" s="82">
        <v>58826</v>
      </c>
      <c r="F31" s="83">
        <v>65000</v>
      </c>
      <c r="G31" s="82">
        <v>56701</v>
      </c>
      <c r="H31" s="94"/>
    </row>
    <row r="32" spans="2:8" ht="19.5" customHeight="1" x14ac:dyDescent="0.35">
      <c r="B32" s="161"/>
      <c r="C32" s="81"/>
      <c r="D32" s="82" t="s">
        <v>202</v>
      </c>
      <c r="E32" s="82"/>
      <c r="F32" s="83"/>
      <c r="G32" s="82">
        <v>47828</v>
      </c>
      <c r="H32" s="94"/>
    </row>
    <row r="33" spans="2:8" ht="19.5" customHeight="1" x14ac:dyDescent="0.35">
      <c r="B33" s="100"/>
      <c r="C33" s="86"/>
      <c r="D33" s="87" t="s">
        <v>69</v>
      </c>
      <c r="E33" s="87">
        <v>142500</v>
      </c>
      <c r="F33" s="88">
        <v>158000</v>
      </c>
      <c r="G33" s="87">
        <v>137500</v>
      </c>
      <c r="H33" s="95"/>
    </row>
    <row r="34" spans="2:8" ht="19.5" customHeight="1" x14ac:dyDescent="0.35">
      <c r="B34" s="100"/>
      <c r="C34" s="86"/>
      <c r="D34" s="87" t="s">
        <v>70</v>
      </c>
      <c r="E34" s="87">
        <v>27607.360000000001</v>
      </c>
      <c r="F34" s="88">
        <v>39000</v>
      </c>
      <c r="G34" s="87">
        <v>46159</v>
      </c>
      <c r="H34" s="95"/>
    </row>
    <row r="35" spans="2:8" ht="19.5" customHeight="1" x14ac:dyDescent="0.35">
      <c r="B35" s="100"/>
      <c r="C35" s="86"/>
      <c r="D35" s="87" t="s">
        <v>223</v>
      </c>
      <c r="E35" s="87"/>
      <c r="F35" s="88">
        <v>26000</v>
      </c>
      <c r="G35" s="87">
        <v>10000</v>
      </c>
      <c r="H35" s="32">
        <v>27157</v>
      </c>
    </row>
    <row r="36" spans="2:8" ht="19.5" customHeight="1" x14ac:dyDescent="0.35">
      <c r="B36" s="100"/>
      <c r="C36" s="86"/>
      <c r="D36" s="87" t="s">
        <v>113</v>
      </c>
      <c r="E36" s="87">
        <v>9740</v>
      </c>
      <c r="F36" s="88">
        <v>14000</v>
      </c>
      <c r="G36" s="87"/>
      <c r="H36" s="95"/>
    </row>
    <row r="37" spans="2:8" ht="19.5" customHeight="1" x14ac:dyDescent="0.35">
      <c r="B37" s="100"/>
      <c r="C37" s="86"/>
      <c r="D37" s="87" t="s">
        <v>181</v>
      </c>
      <c r="E37" s="87">
        <v>57187.199999999997</v>
      </c>
      <c r="F37" s="88">
        <v>92000</v>
      </c>
      <c r="G37" s="87">
        <v>76990.5</v>
      </c>
      <c r="H37" s="95"/>
    </row>
    <row r="38" spans="2:8" ht="19.5" customHeight="1" x14ac:dyDescent="0.35">
      <c r="B38" s="100"/>
      <c r="C38" s="86"/>
      <c r="D38" s="87" t="s">
        <v>71</v>
      </c>
      <c r="E38" s="87">
        <v>52342</v>
      </c>
      <c r="F38" s="88">
        <v>40000</v>
      </c>
      <c r="G38" s="87">
        <v>27561</v>
      </c>
      <c r="H38" s="95"/>
    </row>
    <row r="39" spans="2:8" ht="19.5" customHeight="1" x14ac:dyDescent="0.35">
      <c r="B39" s="100"/>
      <c r="C39" s="86"/>
      <c r="D39" s="87" t="s">
        <v>72</v>
      </c>
      <c r="E39" s="87">
        <v>9155</v>
      </c>
      <c r="F39" s="88">
        <v>45000</v>
      </c>
      <c r="G39" s="87">
        <v>71112</v>
      </c>
      <c r="H39" s="95"/>
    </row>
    <row r="40" spans="2:8" ht="19.5" customHeight="1" x14ac:dyDescent="0.35">
      <c r="B40" s="100"/>
      <c r="C40" s="86"/>
      <c r="D40" s="87" t="s">
        <v>143</v>
      </c>
      <c r="E40" s="87">
        <v>4</v>
      </c>
      <c r="F40" s="88">
        <v>1000</v>
      </c>
      <c r="G40" s="87">
        <v>87</v>
      </c>
      <c r="H40" s="95"/>
    </row>
    <row r="41" spans="2:8" ht="19.5" customHeight="1" x14ac:dyDescent="0.35">
      <c r="B41" s="100"/>
      <c r="C41" s="86"/>
      <c r="D41" s="87" t="s">
        <v>73</v>
      </c>
      <c r="E41" s="87">
        <v>79372.800000000003</v>
      </c>
      <c r="F41" s="88">
        <v>85000</v>
      </c>
      <c r="G41" s="87">
        <v>79372.399999999994</v>
      </c>
      <c r="H41" s="95"/>
    </row>
    <row r="42" spans="2:8" ht="19.5" customHeight="1" x14ac:dyDescent="0.35">
      <c r="B42" s="100"/>
      <c r="C42" s="86"/>
      <c r="D42" s="87" t="s">
        <v>159</v>
      </c>
      <c r="E42" s="87">
        <v>226424</v>
      </c>
      <c r="F42" s="88">
        <v>220000</v>
      </c>
      <c r="G42" s="87">
        <v>310745</v>
      </c>
      <c r="H42" s="32"/>
    </row>
    <row r="43" spans="2:8" ht="19.5" customHeight="1" x14ac:dyDescent="0.35">
      <c r="B43" s="100"/>
      <c r="C43" s="86"/>
      <c r="D43" s="87" t="s">
        <v>182</v>
      </c>
      <c r="E43" s="87">
        <v>2880</v>
      </c>
      <c r="F43" s="88">
        <v>20000</v>
      </c>
      <c r="G43" s="87"/>
      <c r="H43" s="32"/>
    </row>
    <row r="44" spans="2:8" ht="19.5" customHeight="1" thickBot="1" x14ac:dyDescent="0.4">
      <c r="B44" s="133"/>
      <c r="C44" s="96"/>
      <c r="D44" s="98" t="s">
        <v>58</v>
      </c>
      <c r="E44" s="98">
        <f>97161.16</f>
        <v>97161.16</v>
      </c>
      <c r="F44" s="99">
        <v>92000</v>
      </c>
      <c r="G44" s="98">
        <v>65823</v>
      </c>
      <c r="H44" s="136"/>
    </row>
    <row r="45" spans="2:8" ht="21.9" customHeight="1" thickBot="1" x14ac:dyDescent="0.4">
      <c r="B45" s="133">
        <v>521</v>
      </c>
      <c r="C45" s="109"/>
      <c r="D45" s="110" t="s">
        <v>15</v>
      </c>
      <c r="E45" s="110">
        <f>SUBTOTAL(9,E46:E49)</f>
        <v>71891</v>
      </c>
      <c r="F45" s="111">
        <f>SUBTOTAL(9,F46:F50)</f>
        <v>70000</v>
      </c>
      <c r="G45" s="110">
        <f>SUBTOTAL(9,G46:G49)</f>
        <v>48955</v>
      </c>
      <c r="H45" s="112">
        <f>SUBTOTAL(9,H46:H50)</f>
        <v>6772737</v>
      </c>
    </row>
    <row r="46" spans="2:8" ht="19.5" customHeight="1" x14ac:dyDescent="0.35">
      <c r="B46" s="153" t="s">
        <v>51</v>
      </c>
      <c r="C46" s="81"/>
      <c r="D46" s="82" t="s">
        <v>74</v>
      </c>
      <c r="E46" s="82"/>
      <c r="F46" s="83"/>
      <c r="G46" s="82"/>
      <c r="H46" s="32">
        <v>4880200</v>
      </c>
    </row>
    <row r="47" spans="2:8" ht="19.5" customHeight="1" x14ac:dyDescent="0.35">
      <c r="B47" s="100"/>
      <c r="C47" s="86"/>
      <c r="D47" s="87" t="s">
        <v>183</v>
      </c>
      <c r="E47" s="87">
        <v>71891</v>
      </c>
      <c r="F47" s="88">
        <v>40000</v>
      </c>
      <c r="G47" s="87">
        <v>17035</v>
      </c>
      <c r="H47" s="32">
        <v>1824200</v>
      </c>
    </row>
    <row r="48" spans="2:8" ht="19.5" customHeight="1" x14ac:dyDescent="0.35">
      <c r="B48" s="100"/>
      <c r="C48" s="89"/>
      <c r="D48" s="90" t="s">
        <v>179</v>
      </c>
      <c r="E48" s="90"/>
      <c r="F48" s="91">
        <v>30000</v>
      </c>
      <c r="G48" s="90"/>
      <c r="H48" s="32"/>
    </row>
    <row r="49" spans="2:8" ht="19.5" customHeight="1" x14ac:dyDescent="0.35">
      <c r="B49" s="100"/>
      <c r="C49" s="89"/>
      <c r="D49" s="90" t="s">
        <v>197</v>
      </c>
      <c r="E49" s="90"/>
      <c r="F49" s="91"/>
      <c r="G49" s="90">
        <v>31920</v>
      </c>
      <c r="H49" s="32">
        <f>7000+23920</f>
        <v>30920</v>
      </c>
    </row>
    <row r="50" spans="2:8" ht="19.5" customHeight="1" thickBot="1" x14ac:dyDescent="0.4">
      <c r="B50" s="133"/>
      <c r="C50" s="96"/>
      <c r="D50" s="98" t="s">
        <v>58</v>
      </c>
      <c r="E50" s="98"/>
      <c r="F50" s="99"/>
      <c r="G50" s="98"/>
      <c r="H50" s="32">
        <v>37417</v>
      </c>
    </row>
    <row r="51" spans="2:8" ht="21.9" customHeight="1" thickBot="1" x14ac:dyDescent="0.4">
      <c r="B51" s="76">
        <v>524</v>
      </c>
      <c r="C51" s="77"/>
      <c r="D51" s="78" t="s">
        <v>76</v>
      </c>
      <c r="E51" s="78">
        <f>SUBTOTAL(9,E52:E53)</f>
        <v>1815</v>
      </c>
      <c r="F51" s="79">
        <f>SUBTOTAL(9,F52:F53)</f>
        <v>23000</v>
      </c>
      <c r="G51" s="78">
        <f>SUBTOTAL(9,G52:G53)</f>
        <v>0</v>
      </c>
      <c r="H51" s="80">
        <f>SUBTOTAL(9,H52:H53)</f>
        <v>2282326</v>
      </c>
    </row>
    <row r="52" spans="2:8" ht="19.5" customHeight="1" x14ac:dyDescent="0.35">
      <c r="B52" s="153" t="s">
        <v>51</v>
      </c>
      <c r="C52" s="81"/>
      <c r="D52" s="82" t="s">
        <v>77</v>
      </c>
      <c r="E52" s="82">
        <v>480</v>
      </c>
      <c r="F52" s="83">
        <v>6000</v>
      </c>
      <c r="G52" s="82"/>
      <c r="H52" s="84">
        <v>604272</v>
      </c>
    </row>
    <row r="53" spans="2:8" ht="19.5" customHeight="1" thickBot="1" x14ac:dyDescent="0.4">
      <c r="B53" s="133"/>
      <c r="C53" s="89"/>
      <c r="D53" s="90" t="s">
        <v>78</v>
      </c>
      <c r="E53" s="90">
        <v>1335</v>
      </c>
      <c r="F53" s="91">
        <v>17000</v>
      </c>
      <c r="G53" s="90"/>
      <c r="H53" s="34">
        <v>1678054</v>
      </c>
    </row>
    <row r="54" spans="2:8" ht="21.9" customHeight="1" thickBot="1" x14ac:dyDescent="0.4">
      <c r="B54" s="76">
        <v>525</v>
      </c>
      <c r="C54" s="77"/>
      <c r="D54" s="78" t="s">
        <v>79</v>
      </c>
      <c r="E54" s="78">
        <f>SUBTOTAL(9,E55)</f>
        <v>19325.45</v>
      </c>
      <c r="F54" s="79">
        <f>SUBTOTAL(9,F55)</f>
        <v>20000</v>
      </c>
      <c r="G54" s="78">
        <f>SUBTOTAL(9,G55)</f>
        <v>28708.78</v>
      </c>
      <c r="H54" s="80">
        <f>SUBTOTAL(9,H55)</f>
        <v>3670</v>
      </c>
    </row>
    <row r="55" spans="2:8" ht="19.5" customHeight="1" thickBot="1" x14ac:dyDescent="0.4">
      <c r="B55" s="100"/>
      <c r="C55" s="101"/>
      <c r="D55" s="102" t="s">
        <v>80</v>
      </c>
      <c r="E55" s="102">
        <v>19325.45</v>
      </c>
      <c r="F55" s="103">
        <v>20000</v>
      </c>
      <c r="G55" s="102">
        <v>28708.78</v>
      </c>
      <c r="H55" s="104">
        <v>3670</v>
      </c>
    </row>
    <row r="56" spans="2:8" ht="19.5" customHeight="1" thickBot="1" x14ac:dyDescent="0.4">
      <c r="B56" s="76">
        <v>527</v>
      </c>
      <c r="C56" s="77"/>
      <c r="D56" s="78" t="s">
        <v>35</v>
      </c>
      <c r="E56" s="105"/>
      <c r="F56" s="79">
        <f>SUBTOTAL(9,F57:F59)</f>
        <v>2000</v>
      </c>
      <c r="G56" s="78">
        <f>SUBTOTAL(9,G57:G59)</f>
        <v>19402</v>
      </c>
      <c r="H56" s="55">
        <f>SUBTOTAL(9,H57:H59)</f>
        <v>72086</v>
      </c>
    </row>
    <row r="57" spans="2:8" ht="19.5" customHeight="1" x14ac:dyDescent="0.35">
      <c r="B57" s="100"/>
      <c r="C57" s="101"/>
      <c r="D57" s="90" t="s">
        <v>212</v>
      </c>
      <c r="E57" s="158"/>
      <c r="F57" s="177"/>
      <c r="G57" s="158">
        <v>10640</v>
      </c>
      <c r="H57" s="135">
        <v>2850</v>
      </c>
    </row>
    <row r="58" spans="2:8" ht="19.5" customHeight="1" x14ac:dyDescent="0.35">
      <c r="B58" s="100"/>
      <c r="C58" s="101"/>
      <c r="D58" s="90" t="s">
        <v>213</v>
      </c>
      <c r="E58" s="87"/>
      <c r="F58" s="88"/>
      <c r="G58" s="87">
        <v>8750</v>
      </c>
      <c r="H58" s="32">
        <v>1818</v>
      </c>
    </row>
    <row r="59" spans="2:8" ht="19.5" customHeight="1" thickBot="1" x14ac:dyDescent="0.4">
      <c r="B59" s="100"/>
      <c r="C59" s="101"/>
      <c r="D59" s="98" t="s">
        <v>110</v>
      </c>
      <c r="E59" s="98"/>
      <c r="F59" s="99">
        <v>2000</v>
      </c>
      <c r="G59" s="98">
        <v>12</v>
      </c>
      <c r="H59" s="136">
        <v>67418</v>
      </c>
    </row>
    <row r="60" spans="2:8" ht="19.5" customHeight="1" thickBot="1" x14ac:dyDescent="0.4">
      <c r="B60" s="76">
        <v>528</v>
      </c>
      <c r="C60" s="77"/>
      <c r="D60" s="78" t="s">
        <v>36</v>
      </c>
      <c r="E60" s="105"/>
      <c r="F60" s="106"/>
      <c r="G60" s="105"/>
      <c r="H60" s="80"/>
    </row>
    <row r="61" spans="2:8" ht="21.9" customHeight="1" thickBot="1" x14ac:dyDescent="0.4">
      <c r="B61" s="76">
        <v>549</v>
      </c>
      <c r="C61" s="77"/>
      <c r="D61" s="78" t="s">
        <v>19</v>
      </c>
      <c r="E61" s="78">
        <f>SUBTOTAL(9,E62)</f>
        <v>2973.5</v>
      </c>
      <c r="F61" s="79">
        <f>SUBTOTAL(9,F62)</f>
        <v>0</v>
      </c>
      <c r="G61" s="78">
        <f>SUBTOTAL(9,G62)</f>
        <v>120.7</v>
      </c>
      <c r="H61" s="92">
        <f>SUM(H62:H62)</f>
        <v>0</v>
      </c>
    </row>
    <row r="62" spans="2:8" ht="19.5" customHeight="1" thickBot="1" x14ac:dyDescent="0.4">
      <c r="B62" s="133"/>
      <c r="C62" s="89"/>
      <c r="D62" s="90" t="s">
        <v>58</v>
      </c>
      <c r="E62" s="90">
        <v>2973.5</v>
      </c>
      <c r="F62" s="91"/>
      <c r="G62" s="90">
        <v>120.7</v>
      </c>
      <c r="H62" s="93"/>
    </row>
    <row r="63" spans="2:8" ht="21.9" customHeight="1" thickBot="1" x14ac:dyDescent="0.4">
      <c r="B63" s="76">
        <v>551</v>
      </c>
      <c r="C63" s="77"/>
      <c r="D63" s="78" t="s">
        <v>20</v>
      </c>
      <c r="E63" s="78">
        <v>380900.38</v>
      </c>
      <c r="F63" s="79">
        <v>123000</v>
      </c>
      <c r="G63" s="78">
        <v>123012.8</v>
      </c>
      <c r="H63" s="92"/>
    </row>
    <row r="64" spans="2:8" ht="21.9" customHeight="1" thickBot="1" x14ac:dyDescent="0.4">
      <c r="B64" s="133">
        <v>558</v>
      </c>
      <c r="C64" s="109"/>
      <c r="D64" s="78" t="s">
        <v>205</v>
      </c>
      <c r="E64" s="110"/>
      <c r="F64" s="111"/>
      <c r="G64" s="110">
        <v>56947.8</v>
      </c>
      <c r="H64" s="112">
        <f>2068+572322</f>
        <v>574390</v>
      </c>
    </row>
    <row r="65" spans="1:8" ht="21.9" customHeight="1" thickBot="1" x14ac:dyDescent="0.4">
      <c r="B65" s="133">
        <v>569</v>
      </c>
      <c r="C65" s="109"/>
      <c r="D65" s="78" t="s">
        <v>142</v>
      </c>
      <c r="E65" s="110">
        <f>SUBTOTAL(9,E66:E68)</f>
        <v>58842</v>
      </c>
      <c r="F65" s="111">
        <f>SUBTOTAL(9,F66:F68)</f>
        <v>67000</v>
      </c>
      <c r="G65" s="110">
        <f>SUBTOTAL(9,G66:G68)</f>
        <v>23485</v>
      </c>
      <c r="H65" s="112">
        <f>SUBTOTAL(9,H66:H68)</f>
        <v>0</v>
      </c>
    </row>
    <row r="66" spans="1:8" ht="19.5" customHeight="1" thickBot="1" x14ac:dyDescent="0.4">
      <c r="B66" s="153" t="s">
        <v>51</v>
      </c>
      <c r="C66" s="109"/>
      <c r="D66" s="82" t="s">
        <v>82</v>
      </c>
      <c r="E66" s="158">
        <v>40072</v>
      </c>
      <c r="F66" s="154">
        <v>45000</v>
      </c>
      <c r="G66" s="158"/>
      <c r="H66" s="155"/>
    </row>
    <row r="67" spans="1:8" ht="19.5" customHeight="1" thickBot="1" x14ac:dyDescent="0.4">
      <c r="B67" s="161"/>
      <c r="C67" s="109"/>
      <c r="D67" s="87" t="s">
        <v>83</v>
      </c>
      <c r="E67" s="87"/>
      <c r="F67" s="176">
        <v>13000</v>
      </c>
      <c r="G67" s="87"/>
      <c r="H67" s="95"/>
    </row>
    <row r="68" spans="1:8" ht="19.5" customHeight="1" thickBot="1" x14ac:dyDescent="0.4">
      <c r="B68" s="133"/>
      <c r="C68" s="109"/>
      <c r="D68" s="157" t="s">
        <v>157</v>
      </c>
      <c r="E68" s="98">
        <v>18770</v>
      </c>
      <c r="F68" s="97">
        <v>9000</v>
      </c>
      <c r="G68" s="98">
        <v>23485</v>
      </c>
      <c r="H68" s="156"/>
    </row>
    <row r="69" spans="1:8" ht="30" customHeight="1" thickBot="1" x14ac:dyDescent="0.4">
      <c r="B69" s="108" t="s">
        <v>85</v>
      </c>
      <c r="C69" s="109"/>
      <c r="D69" s="110"/>
      <c r="E69" s="110">
        <f>SUBTOTAL(9,E7:E68)</f>
        <v>5905683.5100000007</v>
      </c>
      <c r="F69" s="111">
        <f>SUBTOTAL(9,F7:F68)</f>
        <v>7910000</v>
      </c>
      <c r="G69" s="110">
        <f>SUBTOTAL(9,G7:G68)</f>
        <v>8053102.6900000004</v>
      </c>
      <c r="H69" s="112">
        <f>SUBTOTAL(9,H7:H68)</f>
        <v>9774238</v>
      </c>
    </row>
    <row r="70" spans="1:8" ht="30" customHeight="1" x14ac:dyDescent="0.35">
      <c r="B70" s="113"/>
      <c r="C70" s="61"/>
      <c r="D70" s="62"/>
      <c r="E70" s="62"/>
      <c r="F70" s="62"/>
      <c r="G70" s="62"/>
      <c r="H70" s="62"/>
    </row>
    <row r="71" spans="1:8" ht="30" customHeight="1" x14ac:dyDescent="0.35">
      <c r="B71" s="113"/>
      <c r="C71" s="61"/>
      <c r="D71" s="62"/>
      <c r="E71" s="62"/>
      <c r="F71" s="62"/>
      <c r="G71" s="62"/>
      <c r="H71" s="62"/>
    </row>
    <row r="72" spans="1:8" ht="30" customHeight="1" x14ac:dyDescent="0.35">
      <c r="B72" s="113"/>
      <c r="C72" s="61"/>
      <c r="D72" s="62"/>
      <c r="E72" s="62"/>
      <c r="F72" s="62"/>
      <c r="G72" s="62"/>
      <c r="H72" s="62"/>
    </row>
    <row r="73" spans="1:8" ht="30" customHeight="1" x14ac:dyDescent="0.35">
      <c r="B73" s="113"/>
      <c r="C73" s="61"/>
      <c r="D73" s="62"/>
      <c r="E73" s="62"/>
      <c r="F73" s="62"/>
      <c r="G73" s="62"/>
      <c r="H73" s="62"/>
    </row>
    <row r="74" spans="1:8" ht="30" customHeight="1" x14ac:dyDescent="0.35">
      <c r="B74" s="113"/>
      <c r="C74" s="61"/>
      <c r="D74" s="62"/>
      <c r="E74" s="62"/>
      <c r="F74" s="62"/>
      <c r="G74" s="62"/>
      <c r="H74" s="62"/>
    </row>
    <row r="75" spans="1:8" ht="30" customHeight="1" x14ac:dyDescent="0.35">
      <c r="B75" s="113"/>
      <c r="C75" s="61"/>
      <c r="D75" s="62"/>
      <c r="E75" s="62"/>
      <c r="F75" s="62"/>
      <c r="G75" s="62"/>
      <c r="H75" s="62"/>
    </row>
    <row r="76" spans="1:8" ht="30" customHeight="1" x14ac:dyDescent="0.35">
      <c r="B76" s="113"/>
      <c r="C76" s="61"/>
      <c r="D76" s="62"/>
      <c r="E76" s="62"/>
      <c r="F76" s="62"/>
      <c r="G76" s="62"/>
      <c r="H76" s="62"/>
    </row>
    <row r="77" spans="1:8" s="61" customFormat="1" ht="30" customHeight="1" x14ac:dyDescent="0.35">
      <c r="A77" s="60"/>
      <c r="B77" s="113"/>
      <c r="C77" s="113"/>
      <c r="D77" s="62"/>
      <c r="E77" s="62"/>
      <c r="F77" s="62"/>
      <c r="G77" s="62"/>
      <c r="H77" s="62"/>
    </row>
    <row r="78" spans="1:8" s="61" customFormat="1" ht="30" customHeight="1" x14ac:dyDescent="0.35">
      <c r="A78" s="60"/>
      <c r="D78" s="62"/>
      <c r="E78" s="62"/>
      <c r="F78" s="62"/>
      <c r="G78" s="62"/>
      <c r="H78" s="62"/>
    </row>
    <row r="79" spans="1:8" s="61" customFormat="1" ht="30" customHeight="1" x14ac:dyDescent="0.35">
      <c r="A79" s="60"/>
      <c r="D79" s="62"/>
      <c r="E79" s="62"/>
      <c r="F79" s="62"/>
      <c r="G79" s="62"/>
      <c r="H79" s="62"/>
    </row>
    <row r="80" spans="1:8" s="61" customFormat="1" ht="30" customHeight="1" x14ac:dyDescent="0.35">
      <c r="A80" s="60"/>
      <c r="D80" s="62"/>
      <c r="E80" s="62"/>
      <c r="F80" s="62"/>
      <c r="G80" s="62"/>
      <c r="H80" s="62"/>
    </row>
    <row r="81" spans="1:8" s="61" customFormat="1" ht="30" customHeight="1" x14ac:dyDescent="0.35">
      <c r="B81" s="113"/>
      <c r="D81" s="62"/>
      <c r="E81" s="62"/>
      <c r="F81" s="62"/>
      <c r="G81" s="62"/>
      <c r="H81" s="62"/>
    </row>
    <row r="82" spans="1:8" s="61" customFormat="1" ht="30" customHeight="1" x14ac:dyDescent="0.35">
      <c r="D82" s="62"/>
      <c r="E82" s="62"/>
      <c r="F82" s="62"/>
      <c r="G82" s="62"/>
      <c r="H82" s="62"/>
    </row>
    <row r="83" spans="1:8" s="61" customFormat="1" ht="30" customHeight="1" x14ac:dyDescent="0.35">
      <c r="D83" s="62"/>
      <c r="E83" s="62"/>
      <c r="F83" s="62"/>
      <c r="G83" s="62"/>
      <c r="H83" s="62"/>
    </row>
    <row r="84" spans="1:8" s="61" customFormat="1" ht="30" customHeight="1" x14ac:dyDescent="0.35">
      <c r="D84" s="62"/>
      <c r="E84" s="62"/>
      <c r="F84" s="62"/>
      <c r="G84" s="62"/>
      <c r="H84" s="62"/>
    </row>
    <row r="85" spans="1:8" s="61" customFormat="1" ht="30" customHeight="1" x14ac:dyDescent="0.35">
      <c r="A85" s="60"/>
      <c r="D85" s="62"/>
      <c r="E85" s="62"/>
      <c r="F85" s="62"/>
      <c r="G85" s="62"/>
      <c r="H85" s="62"/>
    </row>
    <row r="86" spans="1:8" s="61" customFormat="1" ht="30" customHeight="1" x14ac:dyDescent="0.35">
      <c r="A86" s="60"/>
      <c r="D86" s="62"/>
      <c r="E86" s="62"/>
      <c r="F86" s="62"/>
      <c r="G86" s="62"/>
      <c r="H86" s="62"/>
    </row>
    <row r="87" spans="1:8" s="61" customFormat="1" ht="30" customHeight="1" x14ac:dyDescent="0.35">
      <c r="A87" s="60"/>
      <c r="D87" s="62"/>
      <c r="E87" s="62"/>
      <c r="F87" s="62"/>
      <c r="G87" s="62"/>
      <c r="H87" s="62"/>
    </row>
    <row r="88" spans="1:8" s="61" customFormat="1" ht="30" customHeight="1" x14ac:dyDescent="0.35">
      <c r="A88" s="60"/>
      <c r="D88" s="62"/>
      <c r="E88" s="62"/>
      <c r="F88" s="62"/>
      <c r="G88" s="62"/>
      <c r="H88" s="62"/>
    </row>
    <row r="89" spans="1:8" s="61" customFormat="1" ht="30" customHeight="1" x14ac:dyDescent="0.35">
      <c r="A89" s="60"/>
      <c r="D89" s="62"/>
      <c r="E89" s="62"/>
      <c r="F89" s="62"/>
      <c r="G89" s="62"/>
      <c r="H89" s="62"/>
    </row>
    <row r="90" spans="1:8" s="61" customFormat="1" ht="30" customHeight="1" x14ac:dyDescent="0.35">
      <c r="A90" s="60"/>
      <c r="D90" s="62"/>
      <c r="E90" s="62"/>
      <c r="F90" s="62"/>
      <c r="G90" s="62"/>
      <c r="H90" s="62"/>
    </row>
    <row r="91" spans="1:8" s="61" customFormat="1" ht="30" customHeight="1" x14ac:dyDescent="0.35">
      <c r="A91" s="60"/>
      <c r="D91" s="62"/>
      <c r="E91" s="62"/>
      <c r="F91" s="62"/>
      <c r="G91" s="62"/>
      <c r="H91" s="62"/>
    </row>
    <row r="92" spans="1:8" s="61" customFormat="1" ht="30" customHeight="1" x14ac:dyDescent="0.35">
      <c r="A92" s="60"/>
      <c r="D92" s="62"/>
      <c r="E92" s="62"/>
      <c r="F92" s="62"/>
      <c r="G92" s="62"/>
      <c r="H92" s="62"/>
    </row>
    <row r="93" spans="1:8" s="61" customFormat="1" ht="30" customHeight="1" x14ac:dyDescent="0.35">
      <c r="A93" s="60"/>
      <c r="H93" s="113"/>
    </row>
    <row r="94" spans="1:8" ht="30" customHeight="1" x14ac:dyDescent="0.35">
      <c r="B94" s="61"/>
      <c r="C94" s="61"/>
      <c r="D94" s="62"/>
      <c r="E94" s="62"/>
      <c r="F94" s="62"/>
      <c r="G94" s="62"/>
      <c r="H94" s="62"/>
    </row>
    <row r="95" spans="1:8" ht="30" customHeight="1" x14ac:dyDescent="0.35">
      <c r="B95" s="61"/>
      <c r="C95" s="61"/>
      <c r="D95" s="62"/>
      <c r="E95" s="62"/>
      <c r="F95" s="62"/>
      <c r="G95" s="62"/>
      <c r="H95" s="62"/>
    </row>
  </sheetData>
  <mergeCells count="4">
    <mergeCell ref="B1:H1"/>
    <mergeCell ref="B2:H2"/>
    <mergeCell ref="E4:G4"/>
    <mergeCell ref="G5:H5"/>
  </mergeCells>
  <phoneticPr fontId="1" type="noConversion"/>
  <printOptions horizontalCentered="1"/>
  <pageMargins left="0.19685039370078741" right="0.19685039370078741" top="0.43307086614173229" bottom="0.43307086614173229" header="0.51181102362204722" footer="0.70866141732283472"/>
  <pageSetup paperSize="9" scale="80" orientation="portrait" horizontalDpi="300" verticalDpi="300" r:id="rId1"/>
  <headerFooter alignWithMargins="0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B1" zoomScaleNormal="100" zoomScaleSheetLayoutView="100" workbookViewId="0">
      <selection activeCell="G3" sqref="G3"/>
    </sheetView>
  </sheetViews>
  <sheetFormatPr defaultColWidth="9.109375" defaultRowHeight="30" customHeight="1" x14ac:dyDescent="0.35"/>
  <cols>
    <col min="1" max="1" width="3.33203125" style="60" customWidth="1"/>
    <col min="2" max="2" width="8.5546875" style="60" customWidth="1"/>
    <col min="3" max="3" width="0" style="60" hidden="1" customWidth="1"/>
    <col min="4" max="4" width="36.88671875" style="114" customWidth="1"/>
    <col min="5" max="5" width="17.33203125" style="114" customWidth="1"/>
    <col min="6" max="6" width="16" style="114" customWidth="1"/>
    <col min="7" max="7" width="19.88671875" style="114" customWidth="1"/>
    <col min="8" max="8" width="16.44140625" style="60" customWidth="1"/>
    <col min="9" max="9" width="15.109375" style="60" bestFit="1" customWidth="1"/>
    <col min="10" max="16384" width="9.109375" style="60"/>
  </cols>
  <sheetData>
    <row r="1" spans="2:8" ht="30" customHeight="1" x14ac:dyDescent="0.4">
      <c r="B1" s="205" t="s">
        <v>204</v>
      </c>
      <c r="C1" s="205"/>
      <c r="D1" s="205"/>
      <c r="E1" s="205"/>
      <c r="F1" s="205"/>
      <c r="G1" s="205"/>
    </row>
    <row r="2" spans="2:8" ht="25.5" customHeight="1" x14ac:dyDescent="0.35">
      <c r="B2" s="206" t="s">
        <v>86</v>
      </c>
      <c r="C2" s="206"/>
      <c r="D2" s="206"/>
      <c r="E2" s="206"/>
      <c r="F2" s="206"/>
      <c r="G2" s="206"/>
    </row>
    <row r="3" spans="2:8" ht="39" customHeight="1" thickBot="1" x14ac:dyDescent="0.4">
      <c r="B3" s="61" t="s">
        <v>87</v>
      </c>
      <c r="C3" s="61"/>
      <c r="D3" s="62"/>
      <c r="E3" s="62"/>
      <c r="F3" s="62"/>
      <c r="G3" s="63" t="s">
        <v>225</v>
      </c>
    </row>
    <row r="4" spans="2:8" s="68" customFormat="1" ht="37.5" customHeight="1" x14ac:dyDescent="0.3">
      <c r="B4" s="64" t="s">
        <v>45</v>
      </c>
      <c r="C4" s="65"/>
      <c r="D4" s="66" t="s">
        <v>7</v>
      </c>
      <c r="E4" s="212" t="s">
        <v>23</v>
      </c>
      <c r="F4" s="212"/>
      <c r="G4" s="213"/>
    </row>
    <row r="5" spans="2:8" s="68" customFormat="1" ht="35.25" customHeight="1" thickBot="1" x14ac:dyDescent="0.35">
      <c r="B5" s="69"/>
      <c r="C5" s="70"/>
      <c r="D5" s="71"/>
      <c r="E5" s="145" t="s">
        <v>199</v>
      </c>
      <c r="F5" s="145" t="s">
        <v>200</v>
      </c>
      <c r="G5" s="115" t="s">
        <v>218</v>
      </c>
    </row>
    <row r="6" spans="2:8" ht="21.9" customHeight="1" thickBot="1" x14ac:dyDescent="0.4">
      <c r="B6" s="76">
        <v>602</v>
      </c>
      <c r="C6" s="77"/>
      <c r="D6" s="78" t="s">
        <v>24</v>
      </c>
      <c r="E6" s="78">
        <f>SUBTOTAL(9,E7:E16)</f>
        <v>2907295.9</v>
      </c>
      <c r="F6" s="79">
        <f>SUBTOTAL(9,F7:F16)</f>
        <v>4990000</v>
      </c>
      <c r="G6" s="80">
        <f>SUBTOTAL(9,G7:G16)</f>
        <v>5650810.7999999998</v>
      </c>
      <c r="H6" s="114"/>
    </row>
    <row r="7" spans="2:8" ht="20.100000000000001" customHeight="1" x14ac:dyDescent="0.35">
      <c r="B7" s="161" t="s">
        <v>51</v>
      </c>
      <c r="C7" s="81"/>
      <c r="D7" s="82" t="s">
        <v>88</v>
      </c>
      <c r="E7" s="83">
        <v>608.9</v>
      </c>
      <c r="F7" s="177">
        <v>1000</v>
      </c>
      <c r="G7" s="84">
        <v>432</v>
      </c>
      <c r="H7" s="116"/>
    </row>
    <row r="8" spans="2:8" ht="20.100000000000001" customHeight="1" x14ac:dyDescent="0.35">
      <c r="B8" s="100"/>
      <c r="C8" s="86"/>
      <c r="D8" s="87" t="s">
        <v>89</v>
      </c>
      <c r="E8" s="87">
        <v>2232262</v>
      </c>
      <c r="F8" s="88">
        <v>3500000</v>
      </c>
      <c r="G8" s="32">
        <v>4343545.8</v>
      </c>
      <c r="H8" s="116"/>
    </row>
    <row r="9" spans="2:8" ht="20.100000000000001" customHeight="1" x14ac:dyDescent="0.35">
      <c r="B9" s="100"/>
      <c r="C9" s="86"/>
      <c r="D9" s="87" t="s">
        <v>172</v>
      </c>
      <c r="E9" s="87">
        <v>60365</v>
      </c>
      <c r="F9" s="88">
        <v>60000</v>
      </c>
      <c r="G9" s="32">
        <v>40262</v>
      </c>
      <c r="H9" s="116"/>
    </row>
    <row r="10" spans="2:8" ht="20.100000000000001" customHeight="1" x14ac:dyDescent="0.35">
      <c r="B10" s="100"/>
      <c r="C10" s="86"/>
      <c r="D10" s="87" t="s">
        <v>173</v>
      </c>
      <c r="E10" s="87">
        <v>17903</v>
      </c>
      <c r="F10" s="88">
        <v>14000</v>
      </c>
      <c r="G10" s="32">
        <v>12477</v>
      </c>
      <c r="H10" s="116"/>
    </row>
    <row r="11" spans="2:8" ht="20.100000000000001" customHeight="1" x14ac:dyDescent="0.35">
      <c r="B11" s="100"/>
      <c r="C11" s="86"/>
      <c r="D11" s="87" t="s">
        <v>158</v>
      </c>
      <c r="E11" s="87">
        <v>248434</v>
      </c>
      <c r="F11" s="88">
        <v>250000</v>
      </c>
      <c r="G11" s="32">
        <v>327780</v>
      </c>
      <c r="H11" s="116"/>
    </row>
    <row r="12" spans="2:8" ht="20.100000000000001" customHeight="1" x14ac:dyDescent="0.35">
      <c r="B12" s="100"/>
      <c r="C12" s="86"/>
      <c r="D12" s="87" t="s">
        <v>108</v>
      </c>
      <c r="E12" s="87"/>
      <c r="F12" s="88">
        <v>500000</v>
      </c>
      <c r="G12" s="32"/>
      <c r="H12" s="116"/>
    </row>
    <row r="13" spans="2:8" ht="20.100000000000001" customHeight="1" x14ac:dyDescent="0.35">
      <c r="B13" s="100"/>
      <c r="C13" s="86"/>
      <c r="D13" s="87" t="s">
        <v>90</v>
      </c>
      <c r="E13" s="87">
        <v>7791</v>
      </c>
      <c r="F13" s="88">
        <v>10000</v>
      </c>
      <c r="G13" s="32">
        <v>10752</v>
      </c>
      <c r="H13" s="116"/>
    </row>
    <row r="14" spans="2:8" ht="20.100000000000001" customHeight="1" x14ac:dyDescent="0.35">
      <c r="B14" s="100"/>
      <c r="C14" s="86"/>
      <c r="D14" s="87" t="s">
        <v>114</v>
      </c>
      <c r="E14" s="87">
        <v>20785</v>
      </c>
      <c r="F14" s="88">
        <v>20000</v>
      </c>
      <c r="G14" s="32">
        <v>16080</v>
      </c>
      <c r="H14" s="116"/>
    </row>
    <row r="15" spans="2:8" ht="20.100000000000001" customHeight="1" x14ac:dyDescent="0.35">
      <c r="B15" s="100"/>
      <c r="C15" s="86"/>
      <c r="D15" s="87" t="s">
        <v>92</v>
      </c>
      <c r="E15" s="87">
        <v>312839</v>
      </c>
      <c r="F15" s="88">
        <v>630000</v>
      </c>
      <c r="G15" s="32">
        <v>888452</v>
      </c>
      <c r="H15" s="116"/>
    </row>
    <row r="16" spans="2:8" ht="20.100000000000001" customHeight="1" thickBot="1" x14ac:dyDescent="0.4">
      <c r="B16" s="133"/>
      <c r="C16" s="89"/>
      <c r="D16" s="90" t="s">
        <v>58</v>
      </c>
      <c r="E16" s="90">
        <f>6308</f>
        <v>6308</v>
      </c>
      <c r="F16" s="91">
        <v>5000</v>
      </c>
      <c r="G16" s="34">
        <v>11030</v>
      </c>
      <c r="H16" s="116"/>
    </row>
    <row r="17" spans="2:9" ht="20.100000000000001" customHeight="1" thickBot="1" x14ac:dyDescent="0.4">
      <c r="B17" s="76">
        <v>609</v>
      </c>
      <c r="C17" s="101"/>
      <c r="D17" s="78" t="s">
        <v>119</v>
      </c>
      <c r="E17" s="105">
        <f>SUBTOTAL(9,E18)</f>
        <v>55520</v>
      </c>
      <c r="F17" s="106">
        <f>SUBTOTAL(9,F18)</f>
        <v>75000</v>
      </c>
      <c r="G17" s="55">
        <f>SUBTOTAL(9,G18)</f>
        <v>78900</v>
      </c>
      <c r="H17" s="116"/>
      <c r="I17" s="114"/>
    </row>
    <row r="18" spans="2:9" ht="20.100000000000001" customHeight="1" thickBot="1" x14ac:dyDescent="0.4">
      <c r="B18" s="100"/>
      <c r="C18" s="101"/>
      <c r="D18" s="102" t="s">
        <v>91</v>
      </c>
      <c r="E18" s="102">
        <v>55520</v>
      </c>
      <c r="F18" s="103">
        <v>75000</v>
      </c>
      <c r="G18" s="104">
        <v>78900</v>
      </c>
      <c r="H18" s="116"/>
    </row>
    <row r="19" spans="2:9" ht="21.9" customHeight="1" thickBot="1" x14ac:dyDescent="0.4">
      <c r="B19" s="76">
        <v>644</v>
      </c>
      <c r="C19" s="77"/>
      <c r="D19" s="78" t="s">
        <v>16</v>
      </c>
      <c r="E19" s="78"/>
      <c r="F19" s="79"/>
      <c r="G19" s="80"/>
      <c r="H19" s="116"/>
    </row>
    <row r="20" spans="2:9" ht="21.9" customHeight="1" thickBot="1" x14ac:dyDescent="0.4">
      <c r="B20" s="76">
        <v>648</v>
      </c>
      <c r="C20" s="77"/>
      <c r="D20" s="78" t="s">
        <v>93</v>
      </c>
      <c r="E20" s="78">
        <v>264429</v>
      </c>
      <c r="F20" s="79">
        <v>200000</v>
      </c>
      <c r="G20" s="80">
        <v>6794</v>
      </c>
      <c r="H20" s="114"/>
    </row>
    <row r="21" spans="2:9" ht="21.9" customHeight="1" thickBot="1" x14ac:dyDescent="0.4">
      <c r="B21" s="76">
        <v>649</v>
      </c>
      <c r="C21" s="77"/>
      <c r="D21" s="78" t="s">
        <v>33</v>
      </c>
      <c r="E21" s="78">
        <v>5366</v>
      </c>
      <c r="F21" s="79">
        <v>5000</v>
      </c>
      <c r="G21" s="80">
        <v>1407</v>
      </c>
      <c r="H21" s="116"/>
    </row>
    <row r="22" spans="2:9" ht="21.9" customHeight="1" thickBot="1" x14ac:dyDescent="0.4">
      <c r="B22" s="76">
        <v>662</v>
      </c>
      <c r="C22" s="77"/>
      <c r="D22" s="78" t="s">
        <v>16</v>
      </c>
      <c r="E22" s="78">
        <v>472.53</v>
      </c>
      <c r="F22" s="79">
        <v>1000</v>
      </c>
      <c r="G22" s="80">
        <v>499.21</v>
      </c>
      <c r="H22" s="114"/>
    </row>
    <row r="23" spans="2:9" ht="21.9" customHeight="1" thickBot="1" x14ac:dyDescent="0.4">
      <c r="B23" s="76">
        <v>669</v>
      </c>
      <c r="C23" s="77"/>
      <c r="D23" s="78" t="s">
        <v>131</v>
      </c>
      <c r="E23" s="78"/>
      <c r="F23" s="79"/>
      <c r="G23" s="80">
        <v>8956</v>
      </c>
      <c r="H23" s="114"/>
    </row>
    <row r="24" spans="2:9" ht="21.9" customHeight="1" thickBot="1" x14ac:dyDescent="0.4">
      <c r="B24" s="76">
        <v>672</v>
      </c>
      <c r="C24" s="77"/>
      <c r="D24" s="78" t="s">
        <v>94</v>
      </c>
      <c r="E24" s="78">
        <f>SUBTOTAL(9,E25:E27)</f>
        <v>11254070</v>
      </c>
      <c r="F24" s="79">
        <f>SUBTOTAL(9,F25:F27)</f>
        <v>2639000</v>
      </c>
      <c r="G24" s="80">
        <f>SUBTOTAL(9,G25:G27)</f>
        <v>12384912</v>
      </c>
      <c r="H24" s="114"/>
    </row>
    <row r="25" spans="2:9" ht="19.5" customHeight="1" x14ac:dyDescent="0.35">
      <c r="B25" s="160"/>
      <c r="C25" s="81"/>
      <c r="D25" s="82" t="s">
        <v>95</v>
      </c>
      <c r="E25" s="82">
        <v>2725000</v>
      </c>
      <c r="F25" s="83">
        <v>2621000</v>
      </c>
      <c r="G25" s="84">
        <v>2621000</v>
      </c>
      <c r="H25" s="114"/>
    </row>
    <row r="26" spans="2:9" ht="19.5" customHeight="1" x14ac:dyDescent="0.35">
      <c r="B26" s="85"/>
      <c r="C26" s="86"/>
      <c r="D26" s="87" t="s">
        <v>163</v>
      </c>
      <c r="E26" s="87">
        <v>8507070</v>
      </c>
      <c r="F26" s="88"/>
      <c r="G26" s="32">
        <f>9154000+599912</f>
        <v>9753912</v>
      </c>
      <c r="H26" s="114"/>
    </row>
    <row r="27" spans="2:9" ht="19.5" customHeight="1" thickBot="1" x14ac:dyDescent="0.4">
      <c r="B27" s="107"/>
      <c r="C27" s="86"/>
      <c r="D27" s="87" t="s">
        <v>164</v>
      </c>
      <c r="E27" s="87">
        <v>22000</v>
      </c>
      <c r="F27" s="88">
        <v>18000</v>
      </c>
      <c r="G27" s="32">
        <v>10000</v>
      </c>
      <c r="H27" s="116"/>
    </row>
    <row r="28" spans="2:9" ht="30" customHeight="1" thickBot="1" x14ac:dyDescent="0.4">
      <c r="B28" s="108" t="s">
        <v>96</v>
      </c>
      <c r="C28" s="109"/>
      <c r="D28" s="110"/>
      <c r="E28" s="110">
        <f>SUBTOTAL(9,E6:E27)</f>
        <v>14487153.43</v>
      </c>
      <c r="F28" s="111">
        <f>SUBTOTAL(9,F6:F27)</f>
        <v>7910000</v>
      </c>
      <c r="G28" s="112">
        <f>SUBTOTAL(9,G6:G27)</f>
        <v>18132279.009999998</v>
      </c>
      <c r="H28" s="182"/>
    </row>
    <row r="29" spans="2:9" ht="33.75" customHeight="1" x14ac:dyDescent="0.35">
      <c r="B29" s="118" t="s">
        <v>97</v>
      </c>
      <c r="C29" s="119"/>
      <c r="D29" s="120"/>
      <c r="E29" s="121"/>
      <c r="F29" s="146">
        <f>'ZŠ Nov V'!F28-'ZŠ Nov N'!F69</f>
        <v>0</v>
      </c>
      <c r="G29" s="117">
        <f>G28-G26-'ZŠ Nov N'!G69</f>
        <v>325264.3199999975</v>
      </c>
      <c r="H29" s="116"/>
      <c r="I29" s="114"/>
    </row>
    <row r="30" spans="2:9" ht="30" customHeight="1" x14ac:dyDescent="0.35">
      <c r="B30" s="122" t="s">
        <v>165</v>
      </c>
      <c r="C30" s="123"/>
      <c r="D30" s="124"/>
      <c r="E30" s="124"/>
      <c r="F30" s="125"/>
      <c r="G30" s="126">
        <f>'ZŠ Nov N'!H69-'ZŠ Nov V'!G26-20326</f>
        <v>0</v>
      </c>
      <c r="H30" s="116"/>
    </row>
    <row r="31" spans="2:9" ht="30" customHeight="1" thickBot="1" x14ac:dyDescent="0.4">
      <c r="B31" s="127" t="s">
        <v>98</v>
      </c>
      <c r="C31" s="128"/>
      <c r="D31" s="129"/>
      <c r="E31" s="129"/>
      <c r="F31" s="130"/>
      <c r="G31" s="131">
        <f>SUM(G29:G30)</f>
        <v>325264.3199999975</v>
      </c>
      <c r="H31" s="116"/>
    </row>
    <row r="32" spans="2:9" ht="30" customHeight="1" x14ac:dyDescent="0.35">
      <c r="B32" s="113"/>
      <c r="C32" s="61"/>
      <c r="D32" s="62"/>
      <c r="E32" s="62"/>
      <c r="F32" s="132"/>
      <c r="G32" s="132"/>
      <c r="H32" s="116"/>
    </row>
    <row r="33" spans="1:8" ht="30" customHeight="1" x14ac:dyDescent="0.35">
      <c r="B33" s="113"/>
      <c r="C33" s="61"/>
      <c r="D33" s="62"/>
      <c r="E33" s="62"/>
      <c r="F33" s="132"/>
      <c r="G33" s="132"/>
      <c r="H33" s="116"/>
    </row>
    <row r="34" spans="1:8" s="61" customFormat="1" ht="30" customHeight="1" x14ac:dyDescent="0.35">
      <c r="A34" s="60"/>
      <c r="B34" s="113"/>
      <c r="C34" s="113"/>
      <c r="D34" s="62"/>
      <c r="E34" s="62"/>
      <c r="F34" s="132"/>
      <c r="G34" s="132"/>
      <c r="H34" s="132"/>
    </row>
    <row r="35" spans="1:8" s="61" customFormat="1" ht="30" customHeight="1" x14ac:dyDescent="0.35">
      <c r="A35" s="60"/>
      <c r="D35" s="62"/>
      <c r="E35" s="62"/>
      <c r="F35" s="132"/>
      <c r="G35" s="132"/>
      <c r="H35" s="132"/>
    </row>
    <row r="36" spans="1:8" s="61" customFormat="1" ht="30" customHeight="1" x14ac:dyDescent="0.35">
      <c r="A36" s="60"/>
      <c r="D36" s="62"/>
      <c r="E36" s="62"/>
      <c r="F36" s="132"/>
      <c r="G36" s="132"/>
      <c r="H36" s="132"/>
    </row>
    <row r="37" spans="1:8" s="61" customFormat="1" ht="30" customHeight="1" x14ac:dyDescent="0.35">
      <c r="A37" s="60"/>
      <c r="D37" s="62"/>
      <c r="E37" s="62"/>
      <c r="F37" s="132"/>
      <c r="G37" s="132"/>
      <c r="H37" s="132"/>
    </row>
    <row r="38" spans="1:8" s="61" customFormat="1" ht="30" customHeight="1" x14ac:dyDescent="0.35">
      <c r="B38" s="113"/>
      <c r="D38" s="62"/>
      <c r="E38" s="62"/>
      <c r="F38" s="132"/>
      <c r="G38" s="132"/>
      <c r="H38" s="132"/>
    </row>
    <row r="39" spans="1:8" s="61" customFormat="1" ht="30" customHeight="1" x14ac:dyDescent="0.35">
      <c r="D39" s="62"/>
      <c r="E39" s="62"/>
      <c r="F39" s="132"/>
      <c r="G39" s="132"/>
      <c r="H39" s="132"/>
    </row>
    <row r="40" spans="1:8" s="61" customFormat="1" ht="30" customHeight="1" x14ac:dyDescent="0.35">
      <c r="D40" s="62"/>
      <c r="E40" s="62"/>
      <c r="F40" s="132"/>
      <c r="G40" s="132"/>
      <c r="H40" s="132"/>
    </row>
    <row r="41" spans="1:8" s="61" customFormat="1" ht="30" customHeight="1" x14ac:dyDescent="0.35">
      <c r="D41" s="62"/>
      <c r="E41" s="62"/>
      <c r="F41" s="132"/>
      <c r="G41" s="132"/>
      <c r="H41" s="132"/>
    </row>
    <row r="42" spans="1:8" s="61" customFormat="1" ht="30" customHeight="1" x14ac:dyDescent="0.35">
      <c r="A42" s="60"/>
      <c r="D42" s="62"/>
      <c r="E42" s="62"/>
      <c r="F42" s="132"/>
      <c r="G42" s="132"/>
      <c r="H42" s="132"/>
    </row>
    <row r="43" spans="1:8" s="61" customFormat="1" ht="30" customHeight="1" x14ac:dyDescent="0.35">
      <c r="A43" s="60"/>
      <c r="D43" s="62"/>
      <c r="E43" s="62"/>
      <c r="F43" s="132"/>
      <c r="G43" s="132"/>
      <c r="H43" s="132"/>
    </row>
    <row r="44" spans="1:8" s="61" customFormat="1" ht="30" customHeight="1" x14ac:dyDescent="0.35">
      <c r="A44" s="60"/>
      <c r="D44" s="62"/>
      <c r="E44" s="62"/>
      <c r="F44" s="132"/>
      <c r="G44" s="132"/>
      <c r="H44" s="132"/>
    </row>
    <row r="45" spans="1:8" s="61" customFormat="1" ht="30" customHeight="1" x14ac:dyDescent="0.35">
      <c r="A45" s="60"/>
      <c r="D45" s="62"/>
      <c r="E45" s="62"/>
      <c r="F45" s="132"/>
      <c r="G45" s="132"/>
      <c r="H45" s="132"/>
    </row>
    <row r="46" spans="1:8" s="61" customFormat="1" ht="30" customHeight="1" x14ac:dyDescent="0.35">
      <c r="A46" s="60"/>
      <c r="D46" s="62"/>
      <c r="E46" s="62"/>
      <c r="F46" s="132"/>
      <c r="G46" s="132"/>
      <c r="H46" s="132"/>
    </row>
    <row r="47" spans="1:8" s="61" customFormat="1" ht="30" customHeight="1" x14ac:dyDescent="0.35">
      <c r="A47" s="60"/>
      <c r="D47" s="62"/>
      <c r="E47" s="62"/>
      <c r="F47" s="132"/>
      <c r="G47" s="132"/>
      <c r="H47" s="132"/>
    </row>
    <row r="48" spans="1:8" s="61" customFormat="1" ht="30" customHeight="1" x14ac:dyDescent="0.35">
      <c r="A48" s="60"/>
      <c r="D48" s="62"/>
      <c r="E48" s="62"/>
      <c r="F48" s="132"/>
      <c r="G48" s="132"/>
      <c r="H48" s="132"/>
    </row>
    <row r="49" spans="1:8" s="61" customFormat="1" ht="30" customHeight="1" x14ac:dyDescent="0.35">
      <c r="A49" s="60"/>
      <c r="D49" s="62"/>
      <c r="E49" s="62"/>
      <c r="F49" s="132"/>
      <c r="G49" s="132"/>
      <c r="H49" s="132"/>
    </row>
    <row r="50" spans="1:8" s="61" customFormat="1" ht="30" customHeight="1" x14ac:dyDescent="0.35">
      <c r="A50" s="60"/>
      <c r="E50" s="62"/>
      <c r="F50" s="132"/>
      <c r="G50" s="132"/>
      <c r="H50" s="132"/>
    </row>
    <row r="51" spans="1:8" ht="30" customHeight="1" x14ac:dyDescent="0.35">
      <c r="B51" s="61"/>
      <c r="C51" s="61"/>
      <c r="D51" s="62"/>
      <c r="E51" s="62"/>
      <c r="F51" s="132"/>
      <c r="G51" s="132"/>
      <c r="H51" s="116"/>
    </row>
    <row r="52" spans="1:8" ht="30" customHeight="1" x14ac:dyDescent="0.35">
      <c r="B52" s="61"/>
      <c r="C52" s="61"/>
      <c r="D52" s="62"/>
      <c r="E52" s="62"/>
      <c r="F52" s="132"/>
      <c r="G52" s="132"/>
      <c r="H52" s="116"/>
    </row>
    <row r="53" spans="1:8" ht="30" customHeight="1" x14ac:dyDescent="0.35">
      <c r="F53" s="116"/>
      <c r="G53" s="116"/>
      <c r="H53" s="116"/>
    </row>
    <row r="54" spans="1:8" ht="30" customHeight="1" x14ac:dyDescent="0.35">
      <c r="F54" s="116"/>
      <c r="G54" s="116"/>
      <c r="H54" s="116"/>
    </row>
    <row r="55" spans="1:8" ht="30" customHeight="1" x14ac:dyDescent="0.35">
      <c r="F55" s="116"/>
      <c r="G55" s="116"/>
      <c r="H55" s="116"/>
    </row>
    <row r="56" spans="1:8" ht="30" customHeight="1" x14ac:dyDescent="0.35">
      <c r="F56" s="116"/>
      <c r="G56" s="116"/>
      <c r="H56" s="116"/>
    </row>
  </sheetData>
  <mergeCells count="3">
    <mergeCell ref="B1:G1"/>
    <mergeCell ref="B2:G2"/>
    <mergeCell ref="E4:G4"/>
  </mergeCells>
  <phoneticPr fontId="1" type="noConversion"/>
  <printOptions horizontalCentered="1"/>
  <pageMargins left="0.19685039370078741" right="0.19685039370078741" top="0.98425196850393704" bottom="0.82677165354330717" header="0.51181102362204722" footer="0.7086614173228347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_MŠ</vt:lpstr>
      <vt:lpstr>ZŠ HČ</vt:lpstr>
      <vt:lpstr>ZŠ DČ</vt:lpstr>
      <vt:lpstr>ZŠ Hor N</vt:lpstr>
      <vt:lpstr>ZŠ Hor V</vt:lpstr>
      <vt:lpstr>ZŠ Nov N</vt:lpstr>
      <vt:lpstr>ZŠ Nov V</vt:lpstr>
      <vt:lpstr>_MŠ!Názvy_tisku</vt:lpstr>
      <vt:lpstr>'ZŠ DČ'!Názvy_tisku</vt:lpstr>
      <vt:lpstr>'ZŠ HČ'!Názvy_tisku</vt:lpstr>
      <vt:lpstr>'ZŠ Hor N'!Názvy_tisku</vt:lpstr>
      <vt:lpstr>'ZŠ Hor V'!Názvy_tisku</vt:lpstr>
      <vt:lpstr>'ZŠ Nov N'!Názvy_tisku</vt:lpstr>
      <vt:lpstr>'ZŠ Nov V'!Názvy_tisku</vt:lpstr>
      <vt:lpstr>_MŠ!Oblast_tisku</vt:lpstr>
      <vt:lpstr>'ZŠ DČ'!Oblast_tisku</vt:lpstr>
      <vt:lpstr>'ZŠ HČ'!Oblast_tisku</vt:lpstr>
      <vt:lpstr>'ZŠ Hor N'!Oblast_tisku</vt:lpstr>
      <vt:lpstr>'ZŠ Hor V'!Oblast_tisku</vt:lpstr>
      <vt:lpstr>'ZŠ Nov N'!Oblast_tisku</vt:lpstr>
      <vt:lpstr>'ZŠ Nov V'!Oblast_tisku</vt:lpstr>
    </vt:vector>
  </TitlesOfParts>
  <Company>UMC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kozohorska</dc:creator>
  <cp:lastModifiedBy>Michaela Kozohorská Ing.</cp:lastModifiedBy>
  <cp:lastPrinted>2013-05-23T12:24:49Z</cp:lastPrinted>
  <dcterms:created xsi:type="dcterms:W3CDTF">2007-02-20T12:58:39Z</dcterms:created>
  <dcterms:modified xsi:type="dcterms:W3CDTF">2013-05-27T09:34:37Z</dcterms:modified>
</cp:coreProperties>
</file>